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e1\Desktop\Служба Маркетинга\Вебинары Еманов\2025 ВЕБИНАРЫ\14.01.25_Новинки СПО\ФИНИШ\"/>
    </mc:Choice>
  </mc:AlternateContent>
  <xr:revisionPtr revIDLastSave="0" documentId="13_ncr:1_{1D88280F-987D-40C3-9831-3A570F9809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definedNames>
    <definedName name="_xlnm._FilterDatabase" localSheetId="0" hidden="1">TDSheet!$A$7:$AB$130</definedName>
  </definedNames>
  <calcPr calcId="191029" refMode="R1C1"/>
</workbook>
</file>

<file path=xl/calcChain.xml><?xml version="1.0" encoding="utf-8"?>
<calcChain xmlns="http://schemas.openxmlformats.org/spreadsheetml/2006/main">
  <c r="V130" i="1" l="1"/>
  <c r="U130" i="1"/>
  <c r="V129" i="1"/>
  <c r="U129" i="1"/>
  <c r="V128" i="1"/>
  <c r="U128" i="1"/>
  <c r="V127" i="1"/>
  <c r="U127" i="1"/>
  <c r="V126" i="1"/>
  <c r="U126" i="1"/>
  <c r="V125" i="1"/>
  <c r="U125" i="1"/>
  <c r="V124" i="1"/>
  <c r="U124" i="1"/>
  <c r="V123" i="1"/>
  <c r="U123" i="1"/>
  <c r="V122" i="1"/>
  <c r="U122" i="1"/>
  <c r="V121" i="1"/>
  <c r="U121" i="1"/>
  <c r="V120" i="1"/>
  <c r="U120" i="1"/>
  <c r="V119" i="1"/>
  <c r="U119" i="1"/>
  <c r="V118" i="1"/>
  <c r="U118" i="1"/>
  <c r="V117" i="1"/>
  <c r="U117" i="1"/>
  <c r="V116" i="1"/>
  <c r="U116" i="1"/>
  <c r="V115" i="1"/>
  <c r="U115" i="1"/>
  <c r="V114" i="1"/>
  <c r="U114" i="1"/>
  <c r="V113" i="1"/>
  <c r="U113" i="1"/>
  <c r="V112" i="1"/>
  <c r="U112" i="1"/>
  <c r="V111" i="1"/>
  <c r="U111" i="1"/>
  <c r="V110" i="1"/>
  <c r="U110" i="1"/>
  <c r="V109" i="1"/>
  <c r="U109" i="1"/>
  <c r="V108" i="1"/>
  <c r="U108" i="1"/>
  <c r="V107" i="1"/>
  <c r="U107" i="1"/>
  <c r="V106" i="1"/>
  <c r="U106" i="1"/>
  <c r="V105" i="1"/>
  <c r="U105" i="1"/>
  <c r="V104" i="1"/>
  <c r="U104" i="1"/>
  <c r="V103" i="1"/>
  <c r="U103" i="1"/>
  <c r="V102" i="1"/>
  <c r="U102" i="1"/>
  <c r="V101" i="1"/>
  <c r="U101" i="1"/>
  <c r="V100" i="1"/>
  <c r="U100" i="1"/>
  <c r="V99" i="1"/>
  <c r="U99" i="1"/>
  <c r="V98" i="1"/>
  <c r="U98" i="1"/>
  <c r="V97" i="1"/>
  <c r="U97" i="1"/>
  <c r="V96" i="1"/>
  <c r="U96" i="1"/>
  <c r="V95" i="1"/>
  <c r="U95" i="1"/>
  <c r="V94" i="1"/>
  <c r="U94" i="1"/>
  <c r="V93" i="1"/>
  <c r="U93" i="1"/>
  <c r="V92" i="1"/>
  <c r="U92" i="1"/>
  <c r="V91" i="1"/>
  <c r="U91" i="1"/>
  <c r="V90" i="1"/>
  <c r="U90" i="1"/>
  <c r="V89" i="1"/>
  <c r="U89" i="1"/>
  <c r="V88" i="1"/>
  <c r="U88" i="1"/>
  <c r="V87" i="1"/>
  <c r="U87" i="1"/>
  <c r="V86" i="1"/>
  <c r="U86" i="1"/>
  <c r="V85" i="1"/>
  <c r="U85" i="1"/>
  <c r="V84" i="1"/>
  <c r="U84" i="1"/>
  <c r="V83" i="1"/>
  <c r="U83" i="1"/>
  <c r="V82" i="1"/>
  <c r="U82" i="1"/>
  <c r="V81" i="1"/>
  <c r="U81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A5" i="1"/>
  <c r="A4" i="1"/>
</calcChain>
</file>

<file path=xl/sharedStrings.xml><?xml version="1.0" encoding="utf-8"?>
<sst xmlns="http://schemas.openxmlformats.org/spreadsheetml/2006/main" count="2097" uniqueCount="897">
  <si>
    <t>ИНФРА-М Научно-издательский Центр</t>
  </si>
  <si>
    <t>004. СПО (для учебных заведений и библиотек)
от 09.01.2025</t>
  </si>
  <si>
    <t>Данный прайс-лист не является публичной офертой</t>
  </si>
  <si>
    <t>127282, Москва г, ул Полярная, д. 31В, стр. 1, помещ 1/1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</si>
  <si>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</si>
  <si>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</si>
  <si>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</si>
  <si>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</si>
  <si>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</si>
  <si>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</si>
  <si>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</si>
  <si>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</si>
  <si>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</si>
  <si>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</si>
  <si>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</si>
  <si>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</si>
  <si>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</si>
  <si>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</si>
  <si>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</si>
  <si>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</si>
  <si>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</si>
  <si>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</si>
  <si>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</si>
  <si>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</si>
  <si>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</si>
  <si>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</t>
  </si>
  <si>
    <t>Обложка</t>
  </si>
  <si>
    <t>ЭБС Znanium</t>
  </si>
  <si>
    <t>Аффилиация автора</t>
  </si>
  <si>
    <t>Новинка месяца</t>
  </si>
  <si>
    <t>ПООП</t>
  </si>
  <si>
    <t>К</t>
  </si>
  <si>
    <t>Ш</t>
  </si>
  <si>
    <t>Победитель конкурсов</t>
  </si>
  <si>
    <t>Переплет 7БЦ/Без шитья</t>
  </si>
  <si>
    <t>Форум</t>
  </si>
  <si>
    <t>Среднее профессиональное образование</t>
  </si>
  <si>
    <t>ПРИКЛАДНЫЕ НАУКИ. ТЕХНИКА. МЕДИЦИНА</t>
  </si>
  <si>
    <t>Информатика. Вычислительная техника</t>
  </si>
  <si>
    <t>Учебное пособие</t>
  </si>
  <si>
    <t>Профессиональное образование / Среднее профессиональное образование</t>
  </si>
  <si>
    <t>32</t>
  </si>
  <si>
    <t>0224</t>
  </si>
  <si>
    <t>Обложка. КБС</t>
  </si>
  <si>
    <t>ИЦ РИОР</t>
  </si>
  <si>
    <t>СПО</t>
  </si>
  <si>
    <t>Российский экономический университет им. Г.В. Плеханова</t>
  </si>
  <si>
    <t>837758.01.01</t>
  </si>
  <si>
    <t>English for Agriculture and Agronomy «Английский яз...: Уч. / М.В.Мельничук - М.:НИЦ ИНФРА-М,2025. - 437 с.(п)</t>
  </si>
  <si>
    <t>ENGLISH FOR AGRICULTURE AND AGRONOMY «АНГЛИЙСКИЙ ЯЗЫК ДЛЯ СПЕЦИАЛИСТОВ СЕЛЬСКОГО ХОЗЯЙСТВА И АГРОНОМОВ</t>
  </si>
  <si>
    <t>Мельничук М.В., Анюшенкова О.Н.</t>
  </si>
  <si>
    <t>Переплет 7БЦ</t>
  </si>
  <si>
    <t>НИЦ ИНФРА-М</t>
  </si>
  <si>
    <t>Среднее профессиональное образование (ФинУн)</t>
  </si>
  <si>
    <t>978-5-16-020279-2</t>
  </si>
  <si>
    <t>ГУМАНИТАРНЫЕ НАУКИ. РЕЛИГИЯ. ИСКУССТВО</t>
  </si>
  <si>
    <t>Филологические науки</t>
  </si>
  <si>
    <t>Учебник</t>
  </si>
  <si>
    <t>35.02.05</t>
  </si>
  <si>
    <t>Финансовый университет при Правительстве Российской Федерации</t>
  </si>
  <si>
    <t>Декабрь, 2024</t>
  </si>
  <si>
    <t>0125</t>
  </si>
  <si>
    <t>Российский государственный гуманитарный университет РГГУ</t>
  </si>
  <si>
    <t>Анюшенкова О.Н.</t>
  </si>
  <si>
    <t>40.02.02, 40.02.04</t>
  </si>
  <si>
    <t>ДА</t>
  </si>
  <si>
    <t>ОБЩЕСТВЕННЫЕ НАУКИ.  ЭКОНОМИКА. ПРАВО</t>
  </si>
  <si>
    <t>Бизнес</t>
  </si>
  <si>
    <t>Санкт-Петербургский государственный политехнический университет Петра Великого</t>
  </si>
  <si>
    <t>Энергетика. Промышленность</t>
  </si>
  <si>
    <t>-</t>
  </si>
  <si>
    <t>Московский политехнический университет</t>
  </si>
  <si>
    <t>Строительство</t>
  </si>
  <si>
    <t>Национальный исследовательский Московский государственный строительный университет</t>
  </si>
  <si>
    <t>Автоматика. Радиоэлектроника. Связь</t>
  </si>
  <si>
    <t>071150.21.01</t>
  </si>
  <si>
    <t>Автоматика и телемеханика сис. газоснабжения: Уч. / В.А.Жила, - 2 изд.-М.:НИЦ ИНФРА-М,2025.-232 с.(СПО)(п)</t>
  </si>
  <si>
    <t>АВТОМАТИКА И ТЕЛЕМЕХАНИКА СИСТЕМ ГАЗОСНАБЖЕНИЯ, ИЗД.2</t>
  </si>
  <si>
    <t>Жила В.А.</t>
  </si>
  <si>
    <t>978-5-16-018193-6</t>
  </si>
  <si>
    <t>08.02.02, 08.02.08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</si>
  <si>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 и эксплуатация оборудования и систем газоснабжения»</t>
  </si>
  <si>
    <t>Август, 2024</t>
  </si>
  <si>
    <t>0225</t>
  </si>
  <si>
    <t>Транспорт</t>
  </si>
  <si>
    <t>Российский государственный аграрный университет - МСХА им. К.А. Тимирязева</t>
  </si>
  <si>
    <t>ИД Форум</t>
  </si>
  <si>
    <t>Сельское хозяйство</t>
  </si>
  <si>
    <t>Психология</t>
  </si>
  <si>
    <t>Российский государственный педагогический университет им. А.И. Герцена</t>
  </si>
  <si>
    <t>Право. Юридические науки</t>
  </si>
  <si>
    <t>0124</t>
  </si>
  <si>
    <t>Россинский Б.В.</t>
  </si>
  <si>
    <t>Юр. НОРМА</t>
  </si>
  <si>
    <t>Московский государственный юридический университет им. О.Е. Кутафина</t>
  </si>
  <si>
    <t>683246.07.01</t>
  </si>
  <si>
    <t>Административное право и админ. ответ.: Уч. пос. / Б.В.Россинский - 3 изд. - М.:Юр.Норма, НИЦ ИНФРА-М,2025 - 376 с.(П)</t>
  </si>
  <si>
    <t>АДМИНИСТРАТИВНОЕ ПРАВО И АДМИНИСТРАТИВНАЯ ОТВЕТСТВЕННОСТЬ, ИЗД.3</t>
  </si>
  <si>
    <t>978-5-00156-396-9</t>
  </si>
  <si>
    <t>Октябрь, 2024</t>
  </si>
  <si>
    <t>0325</t>
  </si>
  <si>
    <t>Российская академия народного хозяйства и государственной службы при Президенте РФ</t>
  </si>
  <si>
    <t>839050.01.01</t>
  </si>
  <si>
    <t>Альтернативные источники энергии: Уч.пос. / Ю.Д.Сибикин - 2 изд., - М.:НИЦ ИНФРА-М,2025. - 247 с.(ВО)(п)</t>
  </si>
  <si>
    <t>АЛЬТЕРНАТИВНЫЕ ИСТОЧНИКИ ЭНЕРГИИ, ИЗД.2</t>
  </si>
  <si>
    <t>Сибикин Ю.Д., Сибикин М.Ю.</t>
  </si>
  <si>
    <t>978-5-16-020240-2</t>
  </si>
  <si>
    <t>13.02.13</t>
  </si>
  <si>
    <t>Сентябрь, 2024</t>
  </si>
  <si>
    <t>Экономика. Бухгалтерский учет. Финансы</t>
  </si>
  <si>
    <t>Серов В.М.</t>
  </si>
  <si>
    <t>Государственный университет управления</t>
  </si>
  <si>
    <t>Российская академия народного хозяйства и государственной службы при Президенте РФ, ф-л Среднерусский институт управления</t>
  </si>
  <si>
    <t>842429.01.01</t>
  </si>
  <si>
    <t>Аналитическая химия: Уч. / Н.И.Мовчан - М.:НИЦ ИНФРА-М,2025 - 394 с.(СПО)(п)</t>
  </si>
  <si>
    <t>АНАЛИТИЧЕСКАЯ ХИМИЯ</t>
  </si>
  <si>
    <t>Мовчан Н.И., Романова Р.Г., Горбунова Т.С. и др.</t>
  </si>
  <si>
    <t>978-5-16-020343-0</t>
  </si>
  <si>
    <t>ЕСТЕСТВЕННЫЕ НАУКИ. МАТЕМАТИКА</t>
  </si>
  <si>
    <t>Химические науки</t>
  </si>
  <si>
    <t>13.02.05, 18.01.34, 18.01.35, 18.02.01, 18.02.04, 18.02.07, 18.02.09, 18.02.11, 18.02.12, 18.02.13, 18.02.14, 18.02.15, 20.02.01, 21.02.09, 22.02.08, 31.02.01, 33.02.01, 35.02.18</t>
  </si>
  <si>
    <t>Казанский национальный исследовательский технологический университет</t>
  </si>
  <si>
    <t>Биологические науки</t>
  </si>
  <si>
    <t>Российский биотехнологический университет (РОСБИОТЕХ)</t>
  </si>
  <si>
    <t>Медицина. Фармакология</t>
  </si>
  <si>
    <t>Среднее профессиональное образование (КрГАУ)</t>
  </si>
  <si>
    <t>38.02.07</t>
  </si>
  <si>
    <t>837757.01.01</t>
  </si>
  <si>
    <t>Английский яз. для спец. лесного хоз.: Уч. / О.Н.Анюшенкова - М.:НИЦ ИНФРА-М,2025. - 395 с.(СПО)(п)</t>
  </si>
  <si>
    <t>АНГЛИЙСКИЙ ЯЗЫК ДЛЯ СПЕЦИАЛИСТОВ ЛЕСНОГО ХОЗЯЙСТВА</t>
  </si>
  <si>
    <t>978-5-16-020251-8</t>
  </si>
  <si>
    <t>35.02.01, 35.02.12</t>
  </si>
  <si>
    <t>834752.01.01</t>
  </si>
  <si>
    <t>Английский яз. для спец. по библ.- информ. деят.: Уч. / О.Н.Анюшенкова - М.:НИЦ ИНФРА-М,2025 - 399 с.(СПО)(п)</t>
  </si>
  <si>
    <t>АНГЛИЙСКИЙ ЯЗЫК ДЛЯ СПЕЦИАЛИСТОВ ПО БИБЛИОТЕЧНО-ИНФОРМАЦИОННОЙ ДЕЯТЕЛЬНОСТИ</t>
  </si>
  <si>
    <t>978-5-16-020185-6</t>
  </si>
  <si>
    <t>42.00.00, 51.02.03</t>
  </si>
  <si>
    <t>834751.01.01</t>
  </si>
  <si>
    <t>Английский яз. для спец. по рекламе и продвижению: Уч. / О.Н.Анюшенкова - М.:НИЦ ИНФРА-М,2025. - 403 с.(п)</t>
  </si>
  <si>
    <t>АНГЛИЙСКИЙ ЯЗЫК ДЛЯ СПЕЦИАЛИСТОВ ПО РЕКЛАМЕ И ПРОДВИЖЕНИЮ (ENGLISH FOR ADVERTISING AND PROMOTION)</t>
  </si>
  <si>
    <t>978-5-16-020137-5</t>
  </si>
  <si>
    <t>42.01.01, 42.02.01</t>
  </si>
  <si>
    <t>819342.01.01</t>
  </si>
  <si>
    <t>Английский язык (гостиничное дело): Уч. / О.Н.Анюшенкова - М.:НИЦ ИНФРА-М,2024. - 467 с.(СПО (ФинУн))(п)</t>
  </si>
  <si>
    <t>АНГЛИЙСКИЙ ЯЗЫК (ГОСТИНИЧНОЕ ДЕЛО)</t>
  </si>
  <si>
    <t>978-5-16-019616-9</t>
  </si>
  <si>
    <t>43.02.11</t>
  </si>
  <si>
    <t>Май, 2024</t>
  </si>
  <si>
    <t>807968.01.01</t>
  </si>
  <si>
    <t>Английский язык в  машиностроении: Уч. / О.Н.Анюшенкова-М.:НИЦ ИНФРА-М,2023.-340 с..-(СПО (ФинУн))(п)</t>
  </si>
  <si>
    <t>АНГЛИЙСКИЙ ЯЗЫК В  МАШИНОСТРОЕНИИ (ENGLISH FOR MECHANICAL ENGINEERING)</t>
  </si>
  <si>
    <t>978-5-16-018813-3</t>
  </si>
  <si>
    <t>15.01.29, 15.02.01, 15.02.07, 15.02.16, 15.02.17, 15.02.18</t>
  </si>
  <si>
    <t>Январь, 2024</t>
  </si>
  <si>
    <t>804944.01.01</t>
  </si>
  <si>
    <t>Английский язык в сфере строит. (English for Students of Civil...): Уч. / О.Н.Анюшенкова-М.:ИНФРА-М,2024-371с.(п)</t>
  </si>
  <si>
    <t>АНГЛИЙСКИЙ ЯЗЫК В СФЕРЕ СТРОИТЕЛЬСТВА (ENGLISH FOR STUDENTS OF CIVIL ENGINEERING AND CONSTRUCTION)</t>
  </si>
  <si>
    <t>978-5-16-018711-2</t>
  </si>
  <si>
    <t>08.01.04, 08.01.24, 08.01.27, 08.01.28, 08.01.29, 08.01.30, 08.01.31, 08.01.32, 08.02.01, 08.02.02, 08.02.03, 08.02.04, 08.02.08, 08.02.09, 08.02.12, 08.02.13, 08.02.14, 08.02.15</t>
  </si>
  <si>
    <t>Март, 2024</t>
  </si>
  <si>
    <t>833304.01.01</t>
  </si>
  <si>
    <t>Английский язык для индустрии моды: Уч. / О.Н.Анюшенкова - М.:НИЦ ИНФРА-М,2025. - 524 с.(СПО (ФинУн))(п)</t>
  </si>
  <si>
    <t>АНГЛИЙСКИЙ ЯЗЫК ДЛЯ ИНДУСТРИИ МОДЫ</t>
  </si>
  <si>
    <t>978-5-16-020092-7</t>
  </si>
  <si>
    <t>29.02.02, 29.02.05, 29.02.10</t>
  </si>
  <si>
    <t>797594.01.01</t>
  </si>
  <si>
    <t>Английский язык: транспорт...: Уч.пос. / Л.Т.Шариева-М.:НИЦ ИНФРА-М,2024.-160 с.(СПО)(п)</t>
  </si>
  <si>
    <t>АНГЛИЙСКИЙ ЯЗЫК: ТРАНСПОРТНЫЕ СРЕДСТВА, СТРОИТЕЛЬНЫЕ И ДОРОЖНЫЕ МАШИНЫ (ENGLISH. TRANSPORT. ROAD CONSTRUCTION MACHINERY)</t>
  </si>
  <si>
    <t>Шариева Л.Т.</t>
  </si>
  <si>
    <t>978-5-16-018376-3</t>
  </si>
  <si>
    <t>23.01.17, 23.02.01, 23.02.02, 23.02.03, 23.02.04, 23.02.05, 23.02.07</t>
  </si>
  <si>
    <t>Альметьевский политехнический техникум</t>
  </si>
  <si>
    <t>Февраль, 2024</t>
  </si>
  <si>
    <t>837762.01.01</t>
  </si>
  <si>
    <t>Английский язык: эксплуатация беспилотных...: Уч. / О.Н.Анюшенкова - М.:НИЦ ИНФРА-М,2025. - 393 с.(п)</t>
  </si>
  <si>
    <t>АНГЛИЙСКИЙ ЯЗЫК: ЭКСПЛУАТАЦИЯ БЕСПИЛОТНЫХ АВИАЦИОННЫХ СИСТЕМ</t>
  </si>
  <si>
    <t>978-5-16-020220-4</t>
  </si>
  <si>
    <t>25.02.01, 25.02.02, 25.02.03, 25.02.04, 25.02.05, 25.02.06, 25.02.07, 25.02.08</t>
  </si>
  <si>
    <t>835022.01.01</t>
  </si>
  <si>
    <t>Архивоведение: Уч. пос. / Е.В.Булюлина - М.:НИЦ ИНФРА-М,2025. - 206 с.-(СПО)(п)</t>
  </si>
  <si>
    <t>АРХИВОВЕДЕНИЕ</t>
  </si>
  <si>
    <t>Булюлина Е.В.</t>
  </si>
  <si>
    <t>978-5-16-020095-8</t>
  </si>
  <si>
    <t>Культура. Средства массовой информации</t>
  </si>
  <si>
    <t>40.02.04, 46.01.01, 46.01.02, 46.01.03, 46.02.01, 46.02.02</t>
  </si>
  <si>
    <t>Центр документации новейшей истории Волгоградской области</t>
  </si>
  <si>
    <t>Июль, 2024</t>
  </si>
  <si>
    <t>Искусство</t>
  </si>
  <si>
    <t>Национальный исследовательский ядерный университет "МИФИ"</t>
  </si>
  <si>
    <t>Московский институт электронной техники</t>
  </si>
  <si>
    <t>Российский государственный университет туризма и сервиса</t>
  </si>
  <si>
    <t>Физико-математические науки</t>
  </si>
  <si>
    <t>52</t>
  </si>
  <si>
    <t>БАЗЫ ДАННЫХ</t>
  </si>
  <si>
    <t>731820.01.01</t>
  </si>
  <si>
    <t>Базы данных: Уч.пос. / О.В.Исаченко - М.:НИЦ ИНФРА-М,2025. - 202 с.-(СПО)(п)</t>
  </si>
  <si>
    <t>Исаченко О.В.</t>
  </si>
  <si>
    <t>978-5-16-016506-6</t>
  </si>
  <si>
    <t>09.02.01, 10.02.01, 10.02.03, 11.02.12, 51.02.03</t>
  </si>
  <si>
    <t>Московский педагогический государственный университет</t>
  </si>
  <si>
    <t>Голицына О.Л., Максимов Н.В., Попов И.И.</t>
  </si>
  <si>
    <t>Допущено Министерством образования РФ в качестве учебника для студентов общеобразовательных учреждений среднего профессионального образования</t>
  </si>
  <si>
    <t>43.02.16</t>
  </si>
  <si>
    <t>ПО2</t>
  </si>
  <si>
    <t>Науки о Земле. Экология</t>
  </si>
  <si>
    <t>Московский авиационный институт (национальный исследовательский университет)</t>
  </si>
  <si>
    <t>Саратовский государственный технический университет им. Гагарина Ю.А.</t>
  </si>
  <si>
    <t>839083.01.01</t>
  </si>
  <si>
    <t>Бизнес-планирование: прак. по использовани с исп. Project..: Уч.пос./В.С.Алиев-3изд-ИНФРА-М,2025-287с(СПО)(п)</t>
  </si>
  <si>
    <t>БИЗНЕС-ПЛАНИРОВАНИЕ: ПРАКТИКУМ С ИСПОЛЬЗОВАНИЕМ ПРОГРАММЫ PROJECT EXPERT, ИЗД.3</t>
  </si>
  <si>
    <t>Алиев В.С.</t>
  </si>
  <si>
    <t>978-5-16-020241-9</t>
  </si>
  <si>
    <t>19.02.13, 38.02.01, 43.02.16</t>
  </si>
  <si>
    <t>Панищев А.Л.</t>
  </si>
  <si>
    <t>Юго-Западный государственный университет</t>
  </si>
  <si>
    <t>842462.01.01</t>
  </si>
  <si>
    <t>Ботаника с основами физиологии растений: Уч.пос. / В.И.Полонский - М.:НИЦ ИНФРА-М,2025.-366 с.(СПО (КрГАУ))(п)</t>
  </si>
  <si>
    <t>БОТАНИКА С ОСНОВАМИ ФИЗИОЛОГИИ РАСТЕНИЙ</t>
  </si>
  <si>
    <t>Полонский В.И., Карпюк Т.В.</t>
  </si>
  <si>
    <t>978-5-16-020346-1</t>
  </si>
  <si>
    <t>35.02.05, 35.02.12, 43.01.11</t>
  </si>
  <si>
    <t>Красноярский Государственный Аграрный Университет</t>
  </si>
  <si>
    <t>38.02.01</t>
  </si>
  <si>
    <t>Уральский федеральный университет им. первого Президента России Б.Н. Ельцина</t>
  </si>
  <si>
    <t>070800.11.01</t>
  </si>
  <si>
    <t>Бухгалтерский учет: Уч. / Н.А.Лытнева и др., - 3 изд. - М.:НИЦ ИНФРА-М,2025. - 535 с.(СПО)(п)</t>
  </si>
  <si>
    <t>БУХГАЛТЕРСКИЙ УЧЕТ, ИЗД.3</t>
  </si>
  <si>
    <t>Лытнева Н.А., Малявкина Л.И., Федорова Т.В.</t>
  </si>
  <si>
    <t>978-5-16-019325-0</t>
  </si>
  <si>
    <t>11.02.12, 29.02.05, 35.01.23, 35.01.24, 38.01.02, 38.02.01, 38.02.03, 38.02.06, 38.02.07, 38.02.08, 40.02.04, 43.02.01, 51.02.02</t>
  </si>
  <si>
    <t>Бурмистрова Л.М.</t>
  </si>
  <si>
    <t>11.02.12, 29.02.05, 35.01.23, 35.01.24, 38.01.02, 38.02.01, 38.02.02, 38.02.03, 38.02.06, 38.02.07, 38.02.08, 40.02.04, 43.01.09, 43.02.01, 51.02.02</t>
  </si>
  <si>
    <t>Аудиторская фирма "Аудит Вашего Бизнеса"</t>
  </si>
  <si>
    <t>078500.17.01</t>
  </si>
  <si>
    <t>Бухгалтерский учет: Уч.пос. / Л.М.Бурмистрова, - 5 изд. - М.:НИЦ ИНФРА-М,2024. - 315 с.(СПО (ФинУн))(п)</t>
  </si>
  <si>
    <t>БУХГАЛТЕРСКИЙ УЧЕТ, ИЗД.5</t>
  </si>
  <si>
    <t>978-5-16-019743-2</t>
  </si>
  <si>
    <t>0525</t>
  </si>
  <si>
    <t>712975.01.01</t>
  </si>
  <si>
    <t>Бюджетная система РФ: Уч. / Ф.И.Ниналалова - М.:НИЦ ИНФРА-М,2025. - 297 с.(СПО)(п)</t>
  </si>
  <si>
    <t>БЮДЖЕТНАЯ СИСТЕМА РОССИЙСКОЙ ФЕДЕРАЦИИ</t>
  </si>
  <si>
    <t>Ниналалова Ф.И.</t>
  </si>
  <si>
    <t>978-5-16-020442-0</t>
  </si>
  <si>
    <t>38.02.01, 38.02.06</t>
  </si>
  <si>
    <t>Дагестанский государственный университет</t>
  </si>
  <si>
    <t>Гагарина Л.Г., Федоров А.Р., Федоров П.А.</t>
  </si>
  <si>
    <t>09.02.07, 09.02.09, 09.02.10</t>
  </si>
  <si>
    <t>842180.01.01</t>
  </si>
  <si>
    <t>Введение в геоинформ. сис.: Уч.пос. / Я.Ю.Блиновская - 2 изд. - М.:Форум, НИЦ ИНФРА-М,2025 - 112 с(СПО)(о)</t>
  </si>
  <si>
    <t>ВВЕДЕНИЕ В ГЕОИНФОРМАЦИОННЫЕ СИСТЕМЫ, ИЗД.2</t>
  </si>
  <si>
    <t>Блиновская Я.Ю., Задоя Д.С.</t>
  </si>
  <si>
    <t>978-5-00091-810-4</t>
  </si>
  <si>
    <t>21.02.10, 21.02.19, 21.02.20</t>
  </si>
  <si>
    <t>Дальневосточный федеральный университет</t>
  </si>
  <si>
    <t>ЛИТЕРАТУРА ДЛЯ СРЕДНЕЙ ШКОЛЫ И АБИТУРИЕНТОВ. ПЕДАГОГИКА</t>
  </si>
  <si>
    <t>Педагогика. Образование</t>
  </si>
  <si>
    <t>Тульский государственный педагогический университет им. Л.Н. Толстого</t>
  </si>
  <si>
    <t>771941.01.01</t>
  </si>
  <si>
    <t>Ведение бух. учета источников формир. имущества..: Уч. / Г.И.Алексеева - М.:НИЦ ИНФРА-М,2025. - 345 с.(п)</t>
  </si>
  <si>
    <t>ВЕДЕНИЕ БУХГАЛТЕРСКОГО УЧЕТА ИСТОЧНИКОВ ФОРМИРОВАНИЯ ИМУЩЕСТВА, ВЫПОЛНЕНИЕ РАБОТ ПО ИНВЕНТАРИЗАЦИИ ИМУЩЕСТВА И ФИНАНСОВЫХ ОБЯЗАТЕЛЬСТВ</t>
  </si>
  <si>
    <t>Алексеева Г.И.</t>
  </si>
  <si>
    <t>978-5-16-019747-0</t>
  </si>
  <si>
    <t>Военное дело. Оружие. Спецслужбы</t>
  </si>
  <si>
    <t>Новосибирский государственный педагогический университет</t>
  </si>
  <si>
    <t>ДОМ, БЫТ, ДОСУГ</t>
  </si>
  <si>
    <t>Спорт. Самооборона</t>
  </si>
  <si>
    <t>843804.01.01</t>
  </si>
  <si>
    <t>Времена английского глагола....: Уч. пос. / А.А.Караванов - М.:НИЦ ИНФРА-М,2025 - 212 с.(СПО)(п)</t>
  </si>
  <si>
    <t>ВРЕМЕНА АНГЛИЙСКОГО ГЛАГОЛА. СИСТЕМА, ПРАВИЛА, УПРАЖНЕНИЯ, ТЕСТЫ</t>
  </si>
  <si>
    <t>Караванов А.А.</t>
  </si>
  <si>
    <t>978-5-16-020404-8</t>
  </si>
  <si>
    <t>00.01.02</t>
  </si>
  <si>
    <t>Московский городской педагогический университет</t>
  </si>
  <si>
    <t>829890.01.01</t>
  </si>
  <si>
    <t>Геология с основами геоморфологии: Уч.пос. / Под ред. Ганжары Н.Ф.-М.:НИЦ ИНФРА-М,2024.-207 с.(СПО)(п)</t>
  </si>
  <si>
    <t>ГЕОЛОГИЯ С ОСНОВАМИ ГЕОМОРФОЛОГИИ</t>
  </si>
  <si>
    <t>Ганжара Н.Ф., Борисов Б.А., Арешин А.В. и др.</t>
  </si>
  <si>
    <t>978-5-16-019930-6</t>
  </si>
  <si>
    <t>08.02.02</t>
  </si>
  <si>
    <t>Апрель, 2024</t>
  </si>
  <si>
    <t>754499.01.01</t>
  </si>
  <si>
    <t>Геометрия: практикум в Excel: Уч.пос. / О.А.Сдвижков - М.:НИЦ ИНФРА-М,2025. - 313 с.(СПО)(п)</t>
  </si>
  <si>
    <t>ГЕОМЕТРИЯ: ПРАКТИКУМ В EXCEL</t>
  </si>
  <si>
    <t>Сдвижков О.А.</t>
  </si>
  <si>
    <t>978-5-16-016954-5</t>
  </si>
  <si>
    <t>00.02.06</t>
  </si>
  <si>
    <t>682855.01.01</t>
  </si>
  <si>
    <t>Гостиничный менеджмент: Уч. пос. / Н.В.Дмитриева и др., - 2 изд.-М.:НИЦ ИНФРА-М,2024.-326 с.(СПО)(п)</t>
  </si>
  <si>
    <t>ГОСТИНИЧНЫЙ МЕНЕДЖМЕНТ, ИЗД.2</t>
  </si>
  <si>
    <t>Дмитриева Н.В., Зайцева Н.А., Огнева С.В. и др.</t>
  </si>
  <si>
    <t>978-5-16-015905-8</t>
  </si>
  <si>
    <t>Управление (менеджмент)</t>
  </si>
  <si>
    <t>Российский государственный университет туризма и сервиса, ф-л Институт туризма и гостеприимства</t>
  </si>
  <si>
    <t>21.02.19</t>
  </si>
  <si>
    <t>Учебно-практическое пособие</t>
  </si>
  <si>
    <t>38.01.01, 38.01.02, 38.01.03, 38.02.01, 38.02.02, 38.02.03, 38.02.06, 38.02.07, 38.02.08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</si>
  <si>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</si>
  <si>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Новосибирский колледж транспортных технологий им. Н.А. Лунина</t>
  </si>
  <si>
    <t>695337.07.01</t>
  </si>
  <si>
    <t>Деловая переписка: Уч.практ.пос. / М.В.Кирсанова - 4 изд.-М.:НИЦ ИНФРА-М,2024 - 153 с.(СПО)(п)</t>
  </si>
  <si>
    <t>ДЕЛОВАЯ ПЕРЕПИСКА, ИЗД.4</t>
  </si>
  <si>
    <t>Кирсанова М.В., Аксенов Ю.М.</t>
  </si>
  <si>
    <t>978-5-16-020013-2</t>
  </si>
  <si>
    <t>0424</t>
  </si>
  <si>
    <t>842290.01.01</t>
  </si>
  <si>
    <t>Деловые коммуникации: Уч.пос. / Е.И.Кривокора - М.:НИЦ ИНФРА-М,2025 - 190 с.(СПО)(п)</t>
  </si>
  <si>
    <t>ДЕЛОВЫЕ КОММУНИКАЦИИ</t>
  </si>
  <si>
    <t>Кривокора Е. И.</t>
  </si>
  <si>
    <t>978-5-16-020321-8</t>
  </si>
  <si>
    <t>08.02.03, 11.02.12, 19.02.10, 21.02.19, 29.02.10, 32.02.01, 34.01.01, 38.01.01, 39.02.02, 43.02.17</t>
  </si>
  <si>
    <t>Северо-Кавказский федеральный университет</t>
  </si>
  <si>
    <t>838968.01.01</t>
  </si>
  <si>
    <t>Делопроизводство и архивное дело: Уч.пос. / Е.В.Зайцева - М.:НИЦ ИНФРА-М,2025. - 258 с.(СПО)(п)</t>
  </si>
  <si>
    <t>ДЕЛОПРОИЗВОДСТВО И АРХИВНОЕ ДЕЛО</t>
  </si>
  <si>
    <t>Зайцева Е.В., Гончарова Н.В.</t>
  </si>
  <si>
    <t>978-5-16-020233-4</t>
  </si>
  <si>
    <t>31.02.02, 39.02.03, 46.01.02, 46.01.03</t>
  </si>
  <si>
    <t>845219.01.01</t>
  </si>
  <si>
    <t>Делопроизводство: Уч. / Под общ. ред. Т.А.Быкова - 5 изд. - М.:НИЦ ИНФРА-М,2025 - 403 с.(СПО)(п)</t>
  </si>
  <si>
    <t>ДЕЛОПРОИЗВОДСТВО, ИЗД.5</t>
  </si>
  <si>
    <t>Быкова Т.А., Вялова Л.М., Кукарина Ю.М. и др.</t>
  </si>
  <si>
    <t>978-5-16-020456-7</t>
  </si>
  <si>
    <t>12.02.05, 23.02.07, 24.02.01, 25.02.06, 38.01.01, 39.02.03, 46.01.02, 46.01.03</t>
  </si>
  <si>
    <t>Фокин С.В., Шпортько О.Н.</t>
  </si>
  <si>
    <t>838969.01.01</t>
  </si>
  <si>
    <t>Диагностика и тех. обслуж. электроустановок..: Уч.пос. / Ю.Д.Сибикин-2изд.-М.:НИЦ ИНФРА-М,2025-391с(СПО)(п)</t>
  </si>
  <si>
    <t>ДИАГНОСТИКА И ТЕХНИЧЕСКОЕ ОБСЛУЖИВАНИЕ ЭЛЕКТРОУСТАНОВОК ПОТРЕБИТЕЛЕЙ, ИЗД.2</t>
  </si>
  <si>
    <t>978-5-16-020235-8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</si>
  <si>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13.03.02 «Электроэнергетика и электротехника» (квалификация (степень) «бакалавр») (протокол № 4 от 13.04.2022)</t>
  </si>
  <si>
    <t>ДОКУМЕНТИРОВАНИЕ ХОЗЯЙСТВЕННЫХ ОПЕРАЦИЙ И ВЕДЕНИЕ БУХГАЛТЕРСКОГО УЧЕТА ИМУЩЕСТВА ОРГАНИЗАЦИИ</t>
  </si>
  <si>
    <t>38.01.01, 38.02.01, 38.02.03</t>
  </si>
  <si>
    <t>771935.01.01</t>
  </si>
  <si>
    <t>Документирование хоз.операций и ведение бух. учета..: Уч. / Г.И.Алексеева-М.:НИЦ ИНФРА-М,2024.-459 с.(п)</t>
  </si>
  <si>
    <t>978-5-16-018032-8</t>
  </si>
  <si>
    <t>44.02.01, 44.02.03, 44.02.04, 44.02.05</t>
  </si>
  <si>
    <t>Тундалева И.С.</t>
  </si>
  <si>
    <t>838456.01.01</t>
  </si>
  <si>
    <t>Защита и безопасность в чрезвыч. ситуац.: Уч.пос. / В.И.Жуков - М.:НИЦ ИНФРА-М,2025 - 392 с.(СПО)(п)</t>
  </si>
  <si>
    <t>ЗАЩИТА И БЕЗОПАСНОСТЬ В ЧРЕЗВЫЧАЙНЫХ СИТУАЦИЯХ</t>
  </si>
  <si>
    <t>Жуков В. И., Горбунова Л. Н.</t>
  </si>
  <si>
    <t>Среднее профессиональное образование (СФУ)</t>
  </si>
  <si>
    <t>978-5-16-020204-4</t>
  </si>
  <si>
    <t>08.02.12, 23.02.01, 23.02.03</t>
  </si>
  <si>
    <t>Сибирский федеральный университет</t>
  </si>
  <si>
    <t>Шитов В.Н.</t>
  </si>
  <si>
    <t>Саратовский техникум промышленных технологий и автомобильного сервиса</t>
  </si>
  <si>
    <t>Канакова С.Г.</t>
  </si>
  <si>
    <t>Прокопьевский горнотехнический техникум им. В.П. Романова</t>
  </si>
  <si>
    <t>09.02.07</t>
  </si>
  <si>
    <t>684812.01.01</t>
  </si>
  <si>
    <t>Информационные системы: Уч.пос. / О.Л.Голицына и др. - 2 изд.-М.:Форум, НИЦ ИНФРА-М,2025-445 с.-(СПО)(п)</t>
  </si>
  <si>
    <t>ИНФОРМАЦИОННЫЕ СИСТЕМЫ, ИЗД.2</t>
  </si>
  <si>
    <t>978-5-00091-594-3</t>
  </si>
  <si>
    <t>08.02.01, 09.02.05, 09.02.10</t>
  </si>
  <si>
    <t>798042.01.01</t>
  </si>
  <si>
    <t>Информационные технологии в проф. деят...: Уч.пос. / Д.М.Назаров-М.:НИЦ ИНФРА-М,2025.-326 с.(СПО)(п)</t>
  </si>
  <si>
    <t>ИНФОРМАЦИОННЫЕ ТЕХНОЛОГИИ В ПРОФЕССИОНАЛЬНОЙ ДЕЯТЕЛЬНОСТИ: ИНТЕЛЛЕКТУАЛЬНЫЙ АНАЛИЗ ДАННЫХ И БИЗНЕС-АНАЛИТИКА</t>
  </si>
  <si>
    <t>Назаров Д.М., Копнин А.А.</t>
  </si>
  <si>
    <t>978-5-16-019356-4</t>
  </si>
  <si>
    <t>00.02.03, 09.02.05, 09.02.07, 09.02.08</t>
  </si>
  <si>
    <t>Уральский государственный экономический университет</t>
  </si>
  <si>
    <t>40.02.04</t>
  </si>
  <si>
    <t>История. Исторические науки</t>
  </si>
  <si>
    <t>842050.01.01</t>
  </si>
  <si>
    <t>История социальной работы: Уч.пос. / В.Д.Ширшов - М.:НИЦ ИНФРА-М,2025. - 269 с.(СПО)(п)</t>
  </si>
  <si>
    <t>ИСТОРИЯ СОЦИАЛЬНОЙ РАБОТЫ</t>
  </si>
  <si>
    <t>Ширшов В.Д.</t>
  </si>
  <si>
    <t>978-5-16-020304-1</t>
  </si>
  <si>
    <t>Политика. Социология</t>
  </si>
  <si>
    <t>39.02.01</t>
  </si>
  <si>
    <t>Уральский государственный педагогический университет</t>
  </si>
  <si>
    <t>00.01.03, 00.02.04</t>
  </si>
  <si>
    <t>Ростовский государственный экономический университет (РИНХ)</t>
  </si>
  <si>
    <t>Многоотраслевой колледж г. Моршанск</t>
  </si>
  <si>
    <t>Даичи ООО</t>
  </si>
  <si>
    <t>838317.01.01</t>
  </si>
  <si>
    <t>Конфликтология: Уч. / Под ред. Кибанова А.Я. - 2 изд. - М.:НИЦ ИНФРА-М,2025 - 301 с.(СПО)(п)</t>
  </si>
  <si>
    <t>КОНФЛИКТОЛОГИЯ, ИЗД.2</t>
  </si>
  <si>
    <t>Кибанов А. Я., Ворожейкин И. Е., Захаров Д. К., Коновалова В. Г., Кибанов А. Я.</t>
  </si>
  <si>
    <t>978-5-16-020210-5</t>
  </si>
  <si>
    <t>20.02.05, 31.02.04, 32.02.01, 38.02.03, 38.02.07, 38.02.08, 43.02.06, 43.02.16</t>
  </si>
  <si>
    <t>Ноябрь, 2024</t>
  </si>
  <si>
    <t>40.02.02</t>
  </si>
  <si>
    <t>Буденков Н.А., Нехорошков П.А., Щекова О.Г.</t>
  </si>
  <si>
    <t>07.02.01, 08.02.01, 08.02.02, 08.02.03, 08.02.04, 08.02.08, 08.02.09, 08.02.12, 08.02.13, 08.02.14, 13.02.04, 21.02.03, 21.02.11, 21.02.19, 23.02.08, 26.02.01, 35.01.19</t>
  </si>
  <si>
    <t>Поволжский государственный технологический университет</t>
  </si>
  <si>
    <t>682964.04.01</t>
  </si>
  <si>
    <t>Курс инженерной геодезии: Уч. / Н.А.Буденков - 3-е изд.-М.:Форум, НИЦ ИНФРА-М,2024.-244 с.(СПО)(п)</t>
  </si>
  <si>
    <t>КУРС ИНЖЕНЕРНОЙ ГЕОДЕЗИИ, ИЗД.3</t>
  </si>
  <si>
    <t>978-5-00091-804-3</t>
  </si>
  <si>
    <t>0324</t>
  </si>
  <si>
    <t>35.01.19, 35.02.12</t>
  </si>
  <si>
    <t>Ивановский государственный университет</t>
  </si>
  <si>
    <t>845257.01.01</t>
  </si>
  <si>
    <t>Логика для юристов: Уч.пос. / С.В.Корнакова - 2 изд. - М.:НИЦ ИНФРА-М,2025 - 179 с.(СПО)(п)</t>
  </si>
  <si>
    <t>ЛОГИКА ДЛЯ ЮРИСТОВ, ИЗД.2</t>
  </si>
  <si>
    <t>Корнакова С.В., Сергеева О.С.</t>
  </si>
  <si>
    <t>978-5-16-020459-8</t>
  </si>
  <si>
    <t>Байкальский государственный университет</t>
  </si>
  <si>
    <t>688077.01.01</t>
  </si>
  <si>
    <t>Логика: Уч. / В.И.Кириллов, - 3-е изд.-М.:Юр.Норма, НИЦ ИНФРА-М,2024.-240 с.(СПО)(п)</t>
  </si>
  <si>
    <t>ЛОГИКА, ИЗД.3</t>
  </si>
  <si>
    <t>Кириллов В.И.</t>
  </si>
  <si>
    <t>978-5-00156-379-2</t>
  </si>
  <si>
    <t>Философия</t>
  </si>
  <si>
    <t>Московский государственный медико-стоматологический университет им. А.И. Евдокимова</t>
  </si>
  <si>
    <t>842426.01.01</t>
  </si>
  <si>
    <t>Логистика производства: Уч.пос. / В.И.Степанов - М.:НИЦ ИНФРА-М,2025. - 200 с.(СПО)(п)</t>
  </si>
  <si>
    <t>ЛОГИСТИКА ПРОИЗВОДСТВА</t>
  </si>
  <si>
    <t>Степанов В.И.</t>
  </si>
  <si>
    <t>978-5-16-020340-9</t>
  </si>
  <si>
    <t>08.02.01, 08.02.08, 23.02.02, 38.02.08</t>
  </si>
  <si>
    <t>08.02.01, 08.02.08, 38.02.01, 38.02.03, 38.02.08</t>
  </si>
  <si>
    <t>062900.18.01</t>
  </si>
  <si>
    <t>Логистика: Уч.пос. / А.А.Канке, - 3 изд. - М.:НИЦ ИНФРА-М,2025. - 493 с. - (СПО)(п)</t>
  </si>
  <si>
    <t>ЛОГИСТИКА, ИЗД.3</t>
  </si>
  <si>
    <t>Канке А.А., Ковалева И.А.</t>
  </si>
  <si>
    <t>978-5-16-018261-2</t>
  </si>
  <si>
    <t>МПСУ ОАНО ВО</t>
  </si>
  <si>
    <t>701130.01.01</t>
  </si>
  <si>
    <t>Логопедия: методика..: Уч. / Под ред. Микляевой Н.В. - М.:НИЦ ИНФРА-М,2025. - 313 с.(СПО)(п)</t>
  </si>
  <si>
    <t>ЛОГОПЕДИЯ: МЕТОДИКА И ТЕХНОЛОГИИ РАЗВИТИЯ РЕЧИ ДОШКОЛЬНИКОВ</t>
  </si>
  <si>
    <t>Антипова Ж.В., Давидович Л.Р., Дианова О.Н. и др.</t>
  </si>
  <si>
    <t>978-5-16-014789-5</t>
  </si>
  <si>
    <t>Рекомендовано Учебно-методическим советом СПО в качестве учебника учебного пособия для студентов учебных заведений, реализующих программу среднего профессионального образования по  специальност (и) (ям) 44.02.01 Дошкольное образование,  44.02.03 Педагогика дополнительного образования, 44.02.04 Специальное дошкольное образование</t>
  </si>
  <si>
    <t>842369.01.01</t>
  </si>
  <si>
    <t>Маркетинг в общественном питании: Уч. / Е.С.Григорян. - М.:НИЦ ИНФРА-М,2025. - 352 с.(СПО)(п)</t>
  </si>
  <si>
    <t>МАРКЕТИНГ В ОБЩЕСТВЕННОМ ПИТАНИИ</t>
  </si>
  <si>
    <t>Григорян Е.С., Пиканина Г.Т., Соколова Е.А.</t>
  </si>
  <si>
    <t>978-5-16-020322-5</t>
  </si>
  <si>
    <t>19.02.10, 38.02.08, 43.02.01</t>
  </si>
  <si>
    <t>Военная академия материально-технического обеспечения им. генерала армии А.В. Хрулёва, ф-л г. Пенза</t>
  </si>
  <si>
    <t>МАРКЕТИНГ, ИЗД.3</t>
  </si>
  <si>
    <t>844475.01.01</t>
  </si>
  <si>
    <t>Маркетинг: Уч.пос. / Л.Е.Басовский - 3 изд. - М.:НИЦ ИНФРА-М,2025 - 233 с.(СПО)(п)</t>
  </si>
  <si>
    <t>Басовский Л.Е., Басовская Е.Н.</t>
  </si>
  <si>
    <t>978-5-16-020419-2</t>
  </si>
  <si>
    <t>09.02.02, 11.02.12, 21.02.20, 27.02.02, 38.01.01, 38.02.01, 38.02.02, 38.02.03, 38.02.06, 38.02.07, 38.02.08, 43.02.04, 43.02.06, 51.02.02</t>
  </si>
  <si>
    <t>Белошистая А.В.</t>
  </si>
  <si>
    <t>Мурманский арктический университет</t>
  </si>
  <si>
    <t>51.02.03</t>
  </si>
  <si>
    <t>МИРЭА - Российский технологический университет</t>
  </si>
  <si>
    <t>Белгородский государственный институт искусств и культуры</t>
  </si>
  <si>
    <t>845364.01.01</t>
  </si>
  <si>
    <t>Начала физической химии: Уч. пос. / Н.М. Бажин - М.:НИЦ ИНФРА-М, 2025 - 332 с.(СПО)(п)</t>
  </si>
  <si>
    <t>НАЧАЛА ФИЗИЧЕСКОЙ ХИМИИ</t>
  </si>
  <si>
    <t>Бажин Н.М., Пармон В.Н.</t>
  </si>
  <si>
    <t>978-5-16-020465-9</t>
  </si>
  <si>
    <t>18.02.01, 18.02.02, 18.02.04, 18.02.09, 18.02.10, 18.02.12, 18.02.14, 18.02.15, 21.02.01, 21.02.02, 21.02.03, 21.02.10, 22.02.08, 40.02.02</t>
  </si>
  <si>
    <t>Новосибирский государственный университет экономики и управления</t>
  </si>
  <si>
    <t>810061.01.01</t>
  </si>
  <si>
    <t>Начертательная геометрия. Практикум: уч.пос. / Н.А.Сальков-М.:НИЦ ИНФРА-М,2024.-142 с..-(СПО)(п)</t>
  </si>
  <si>
    <t>НАЧЕРТАТЕЛЬНАЯ ГЕОМЕТРИЯ. ПРАКТИКУМ</t>
  </si>
  <si>
    <t>Сальков Н.А.</t>
  </si>
  <si>
    <t>978-5-16-018976-5</t>
  </si>
  <si>
    <t>00.02.31, 07.02.01, 08.02.01, 54.02.01</t>
  </si>
  <si>
    <t>Московский государственный академический художественный институт им. В.И. Сурикова при Российской академии художеств</t>
  </si>
  <si>
    <t>НАЧЕРТАТЕЛЬНАЯ ГЕОМЕТРИЯ</t>
  </si>
  <si>
    <t>07.02.01, 54.02.06</t>
  </si>
  <si>
    <t>832809.01.01</t>
  </si>
  <si>
    <t>Начертательная геометрия: Уч. пос. / Под ред. Зайцев Ю.А.-М.:НИЦ ИНФРА-М,2024.-248 с.(СПО)(п)</t>
  </si>
  <si>
    <t>Зайцев Ю. А., Одиноков И. П., Решетников М. К., Зайцев Ю. А.</t>
  </si>
  <si>
    <t>978-5-16-019996-2</t>
  </si>
  <si>
    <t>07.02.01</t>
  </si>
  <si>
    <t>Всероссийская академия внешней торговли Министерства экономического развития Российской Федерации</t>
  </si>
  <si>
    <t>Российский университет транспорта (МИИТ)</t>
  </si>
  <si>
    <t>831314.01.01</t>
  </si>
  <si>
    <t>Оборудование хлебопекар. производства: Прак.: Уч.пос. / А.А.Курочкин-М.:НИЦ ИНФРА-М,2024.-231 с.(СПО)(п)</t>
  </si>
  <si>
    <t>ОБОРУДОВАНИЕ ХЛЕБОПЕКАРНОГО ПРОИЗВОДСТВА. ПРАКТИКУМ</t>
  </si>
  <si>
    <t>Курочкин А.А., Шабурова Г.В.</t>
  </si>
  <si>
    <t>978-5-16-019955-9</t>
  </si>
  <si>
    <t>19.02.11</t>
  </si>
  <si>
    <t>Пензенский государственный технологический университет</t>
  </si>
  <si>
    <t>44.02.01</t>
  </si>
  <si>
    <t>847558.01.01</t>
  </si>
  <si>
    <t>Обучение решению задач по матем. в 4 кл.: Уч.пос. / А.В.Белошистая - М.:НИЦ ИНФРА-М,2025 - 285 с.(СПО)(п)</t>
  </si>
  <si>
    <t>ОБУЧЕНИЕ РЕШЕНИЮ ЗАДАЧ ПО МАТЕМАТИКЕ В 4 КЛАССЕ</t>
  </si>
  <si>
    <t>978-5-16-020551-9</t>
  </si>
  <si>
    <t>44.02.02, 44.02.05</t>
  </si>
  <si>
    <t>842442.01.01</t>
  </si>
  <si>
    <t>Общая и неорганич. химия в схемах...: Уч.пос. / А.П.Гаршин - 2 изд. - М.:НИЦ ИНФРА-М,2025 - 304 с(СПО)(п)</t>
  </si>
  <si>
    <t>ОБЩАЯ И НЕОРГАНИЧЕСКАЯ ХИМИЯ В СХЕМАХ, РИСУНКАХ, ТАБЛИЦАХ, ХИМИЧЕСКИХ РЕАКЦИЯХ, ИЗД.2</t>
  </si>
  <si>
    <t>Гаршин А.П.</t>
  </si>
  <si>
    <t>978-5-16-020345-4</t>
  </si>
  <si>
    <t>18.01.01, 18.01.35, 18.02.01, 18.02.04, 18.02.05, 18.02.07, 18.02.09, 18.02.10, 18.02.11, 18.02.12, 18.02.14, 18.02.15, 32.02.01, 33.02.01</t>
  </si>
  <si>
    <t>842121.01.01</t>
  </si>
  <si>
    <t>Общая теория воспитания: Уч.пос. / С.Ю.Темина - М.:НИЦ ИНФРА-М,2025 - 210 с.(СПО)(п)</t>
  </si>
  <si>
    <t>ОБЩАЯ ТЕОРИЯ ВОСПИТАНИЯ</t>
  </si>
  <si>
    <t>Темина С.Ю.</t>
  </si>
  <si>
    <t>978-5-16-020313-3</t>
  </si>
  <si>
    <t>Демография. Статистика</t>
  </si>
  <si>
    <t>ОГНЕВАЯ ПОДГОТОВКА</t>
  </si>
  <si>
    <t>774848.01.01</t>
  </si>
  <si>
    <t>Огневая подготовка: Уч. / Т.С.Купавцев и др. - М.:НИЦ ИНФРА-М,2025. - 238 с.-(СПО)(п)</t>
  </si>
  <si>
    <t>Купавцев Т.С., Ульрих С.А., Моисеенко А.А. и др.</t>
  </si>
  <si>
    <t>978-5-16-019146-1</t>
  </si>
  <si>
    <t>Академия управления Министерства внутренних дел Российской Федерации</t>
  </si>
  <si>
    <t>768888.02.01</t>
  </si>
  <si>
    <t>Оперативно-розыскная деят.: Уч. / А.Н.Халиков, - 2 изд.-М.:ИЦ РИОР, НИЦ ИНФРА-М,2024.-346 с.(СПО)(п)</t>
  </si>
  <si>
    <t>ОПЕРАТИВНО-РОЗЫСКНАЯ ДЕЯТЕЛЬНОСТЬ, ИЗД.2</t>
  </si>
  <si>
    <t>Халиков А.Н.</t>
  </si>
  <si>
    <t>978-5-369-01954-2</t>
  </si>
  <si>
    <t>Рекомендовано в качестве учебника для студентов высших учебных заведений, обучающихся по направлению подготовки "Юриспруденция"</t>
  </si>
  <si>
    <t>719114.01.01</t>
  </si>
  <si>
    <t>Организация и планир. деят. предпр. сферы сервиса: Уч.пос. / О.Н.Гукова-М.:Форум, НИЦ ИНФРА-М,2025-160с(о)</t>
  </si>
  <si>
    <t>ОРГАНИЗАЦИЯ И ПЛАНИРОВАНИЕ ДЕЯТЕЛЬНОСТИ ПРЕДПРИЯТИЙ СФЕРЫ СЕРВИСА</t>
  </si>
  <si>
    <t>Гукова О.Н.</t>
  </si>
  <si>
    <t>978-5-00091-716-9</t>
  </si>
  <si>
    <t>43.02.02, 43.02.17</t>
  </si>
  <si>
    <t>Академия труда и социальных отношений</t>
  </si>
  <si>
    <t>Июнь, 2024</t>
  </si>
  <si>
    <t>789234.01.01</t>
  </si>
  <si>
    <t>Организация и управление в строительстве: Уч.пос. / В.М.Серов - М.:НИЦ ИНФРА-М,2025 - 453 с.(СПО)(п)</t>
  </si>
  <si>
    <t>ОРГАНИЗАЦИЯ И УПРАВЛЕНИЕ В СТРОИТЕЛЬСТВЕ</t>
  </si>
  <si>
    <t>978-5-16-017979-7</t>
  </si>
  <si>
    <t>08.02.01, 08.02.02, 08.02.03, 08.02.04, 08.02.08, 08.02.09, 08.02.12, 08.02.13, 08.02.14, 23.02.08</t>
  </si>
  <si>
    <t>Владимирский государственный университет им. А.Г. и Н.Г. Столетовых</t>
  </si>
  <si>
    <t>794942.01.01</t>
  </si>
  <si>
    <t>Организация процессов пригот. и пригот. полуфабр...: Уч.пос./ И.У.Кусова - М.:НИЦ ИНФРА-М,2025.-179 с.(СПО)(п)</t>
  </si>
  <si>
    <t>ОРГАНИЗАЦИЯ ПРОЦЕССОВ ПРИГОТОВЛЕНИЯ И ПРИГОТОВЛЕНИЕ ПОЛУФАБРИКАТОВ ДЛЯ СЛОЖНОЙ КУЛИНАРНОЙ ПРОДУКЦИИ</t>
  </si>
  <si>
    <t>Кусова И.У., Федотова Н.А., Ильдирова С.К. и др.</t>
  </si>
  <si>
    <t>978-5-16-018151-6</t>
  </si>
  <si>
    <t>19.01.19, 19.02.10</t>
  </si>
  <si>
    <t>775343.01.01</t>
  </si>
  <si>
    <t>Организация работ по благоустройству общего имущ...: Уч. / В.Б.Акимов-М.:НИЦ ИНФРА-М,2024.-235 с.(п)</t>
  </si>
  <si>
    <t>ОРГАНИЗАЦИЯ РАБОТ ПО БЛАГОУСТРОЙСТВУ ОБЩЕГО ИМУЩЕСТВА МНОГОКВАРТИРНОГО ДОМА</t>
  </si>
  <si>
    <t>Акимов В.Б., Комков В.А., Тимахова Н.С.</t>
  </si>
  <si>
    <t>978-5-16-017623-9</t>
  </si>
  <si>
    <t>08.02.13, 08.02.14, 08.02.15, 42.02.08</t>
  </si>
  <si>
    <t>832810.01.01</t>
  </si>
  <si>
    <t>Организация строительного производства: Уч. / В.М.Серов - М.:НИЦ ИНФРА-М,2024. - 281 с.(СПО)(п)</t>
  </si>
  <si>
    <t>ОРГАНИЗАЦИЯ СТРОИТЕЛЬНОГО ПРОИЗВОДСТВА</t>
  </si>
  <si>
    <t>978-5-16-020004-0</t>
  </si>
  <si>
    <t>07.02.01, 08.02.01, 08.02.02, 08.02.03, 08.02.08, 08.02.13, 08.02.14</t>
  </si>
  <si>
    <t>Жулидов С.И.</t>
  </si>
  <si>
    <t>776673.01.01</t>
  </si>
  <si>
    <t>Организация хранения и контроль запас. и сырья: Уч. / А.Т.Васюкова - М.:НИЦ ИНФРА-М,2025. - 278 с.(СПО)(п)</t>
  </si>
  <si>
    <t>ОРГАНИЗАЦИЯ ХРАНЕНИЯ И КОНТРОЛЬ ЗАПАСОВ И СЫРЬЯ</t>
  </si>
  <si>
    <t>Васюкова А.Т.</t>
  </si>
  <si>
    <t>978-5-16-018050-2</t>
  </si>
  <si>
    <t>19.02.10, 43.02.15</t>
  </si>
  <si>
    <t>775949.01.01</t>
  </si>
  <si>
    <t>Основы алгоритм. и программир. Практ.: Уч.пос. / С.Г.Канакова - М.:НИЦ ИНФРА-М,2025. - 243 с.(СПО)(п)</t>
  </si>
  <si>
    <t>ОСНОВЫ АЛГОРИТМИЗАЦИИ И ПРОГРАММИРОВАНИЯ. ПРАКТИКУМ</t>
  </si>
  <si>
    <t>978-5-16-017684-0</t>
  </si>
  <si>
    <t>Карпенко В.Н., Карпенко И.А., Багана Ж.</t>
  </si>
  <si>
    <t>ОСНОВЫ БУХГАЛТЕРСКОГО УЧЕТА</t>
  </si>
  <si>
    <t>795906.01.01</t>
  </si>
  <si>
    <t>Основы бухгалтерского учета: Уч. / Н.Г.Гаджиев и др. - М.:НИЦ ИНФРА-М,2024. - 251 с.(СПО)(п)</t>
  </si>
  <si>
    <t>Гаджиев Н.Г., Коноваленко С.А., Киселева О.В. и др.</t>
  </si>
  <si>
    <t>978-5-16-018149-3</t>
  </si>
  <si>
    <t>38.01.02, 38.02.01, 40.02.04, 43.01.09, 51.02.02</t>
  </si>
  <si>
    <t>753331.01.01</t>
  </si>
  <si>
    <t>Основы визажистики: Уч.пос./ Е.Н.Зубова - М.:НИЦ ИНФРА-М,2025. - 191 с.-(СПО)(п)</t>
  </si>
  <si>
    <t>ОСНОВЫ ВИЗАЖИСТИКИ</t>
  </si>
  <si>
    <t>Зубова Е.Н.</t>
  </si>
  <si>
    <t>978-5-16-018312-1</t>
  </si>
  <si>
    <t>43.02.17</t>
  </si>
  <si>
    <t>717643.04.01</t>
  </si>
  <si>
    <t>Основы гидравлики и теплотехники. Прак.: Уч.пос. / С.Ф.Вольвак - 2 изд.-М.:НИЦ ИНФРА-М,2024.-203с(СПО)(п)</t>
  </si>
  <si>
    <t>ОСНОВЫ ГИДРАВЛИКИ И ТЕПЛОТЕХНИКИ. ПРАКТИКУМ, ИЗД.2</t>
  </si>
  <si>
    <t>Вольвак С.Ф., Ульянцев Ю.Н., Бахарев Д.Н. и др.</t>
  </si>
  <si>
    <t>978-5-16-019491-2</t>
  </si>
  <si>
    <t>08.01.32, 08.02.04, 13.02.02, 13.02.04, 14.02.01, 15.02.01, 15.02.03, 15.02.04, 15.02.06, 15.02.09, 15.02.10, 15.02.18, 21.01.17, 22.02.08, 23.02.02, 24.02.01, 26.02.03, 26.02.04, 26.02.05, 35.02.07, 35.02.16, 44.02.06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</si>
  <si>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18.10.2023)</t>
  </si>
  <si>
    <t>Белгородский государственный аграрный университет им. В.Я. Горина</t>
  </si>
  <si>
    <t>769927.04.01</t>
  </si>
  <si>
    <t>Основы гидравлики и теплотехники: Уч.пос. / С.Ф.Вольвак - 2-е изд.-М.:НИЦ ИНФРА-М,2024.-333 с.(СПО)(п)</t>
  </si>
  <si>
    <t>ОСНОВЫ ГИДРАВЛИКИ И ТЕПЛОТЕХНИКИ, ИЗД.2</t>
  </si>
  <si>
    <t>978-5-16-019812-5</t>
  </si>
  <si>
    <t>13.02.02, 13.02.04, 35.02.07, 35.02.16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</si>
  <si>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2 от 15.02.2024)</t>
  </si>
  <si>
    <t>843799.01.01</t>
  </si>
  <si>
    <t>Основы дискретной математики: Уч.пос. / В.А.Осипова, - 2 изд. - М.:Форум, НИЦ ИНФРА-М,2025. - 157 с.(СПО)(п)</t>
  </si>
  <si>
    <t>ОСНОВЫ ДИСКРЕТНОЙ МАТЕМАТИКИ, ИЗД.2</t>
  </si>
  <si>
    <t>Осипова В. А.</t>
  </si>
  <si>
    <t>978-5-00091-814-2</t>
  </si>
  <si>
    <t>09.02.01, 09.02.05, 09.02.06, 09.02.07, 09.02.08, 09.02.09, 38.02.01, 38.02.02, 38.02.03, 38.02.06, 38.02.07</t>
  </si>
  <si>
    <t>767220.01.01</t>
  </si>
  <si>
    <t>Основы земельно-имуществ. отнош.: Уч.пос. / С.В.Фокин - М.:НИЦ ИНФРА-М,2024. - 379 с.(СПО)(п)</t>
  </si>
  <si>
    <t>ОСНОВЫ ЗЕМЕЛЬНО-ИМУЩЕСТВЕННЫХ ОТНОШЕНИЙ</t>
  </si>
  <si>
    <t>978-5-16-018221-6</t>
  </si>
  <si>
    <t>837621.01.01</t>
  </si>
  <si>
    <t>Основы информац. культуры и информац. безопас.: Уч.пос. / Н.С.Редькина - М.:НИЦ ИНФРА-М,2025. - 193 с.(СПО)(п)</t>
  </si>
  <si>
    <t>ОСНОВЫ ИНФОРМАЦИОННОЙ КУЛЬТУРЫ И ИНФОРМАЦИОННОЙ БЕЗОПАСНОСТИ</t>
  </si>
  <si>
    <t>Редькина Н.С.</t>
  </si>
  <si>
    <t>978-5-16-020142-9</t>
  </si>
  <si>
    <t>824723.01.01</t>
  </si>
  <si>
    <t>Основы компьютера. Computer Grundlagen: Уч. / О.Н.Анюшенкова - М.:НИЦ ИНФРА-М,2025. - 364 с.(СПО (ФинУн))(п)</t>
  </si>
  <si>
    <t>ОСНОВЫ КОМПЬЮТЕРА. COMPUTER GRUNDLAGEN</t>
  </si>
  <si>
    <t>Анюшенкова О.Н.,</t>
  </si>
  <si>
    <t>978-5-16-020056-9</t>
  </si>
  <si>
    <t>00.01.02, 00.02.02, 09.02.01, 09.02.02, 09.02.03, 09.02.04, 09.02.05, 09.02.06, 09.02.07, 09.02.08, 09.02.09, 10.02.01, 10.02.02, 10.02.03, 10.02.04, 10.02.05</t>
  </si>
  <si>
    <t>Челябинский многопрофильный институт</t>
  </si>
  <si>
    <t>845325.01.01</t>
  </si>
  <si>
    <t>Основы проектир. и разработки информ. систем: Уч.пос. / Л.Г.Гагарина - М.:НИЦ ИНФРА-М,2025. - 211 с.(СПО)(п)</t>
  </si>
  <si>
    <t>ОСНОВЫ ПРОЕКТИРОВАНИЯ И РАЗРАБОТКИ ИНФОРМАЦИОННЫХ СИСТЕМ</t>
  </si>
  <si>
    <t>Гагарина Л.Г., Шевнина Ю.С.</t>
  </si>
  <si>
    <t>978-5-16-020463-5</t>
  </si>
  <si>
    <t>08.02.01, 09.02.04, 09.02.07, 09.02.09, 09.02.10</t>
  </si>
  <si>
    <t>ОСНОВЫ ПРОЕКТИРОВАНИЯ БАЗ ДАННЫХ</t>
  </si>
  <si>
    <t>735918.01.01</t>
  </si>
  <si>
    <t>Основы проектирования баз данных: Уч.пос./ А.В.Кузин - М.:НИЦ ИНФРА-М,2025. - 229 с.(СПО)(п)</t>
  </si>
  <si>
    <t>Кузин А.В.</t>
  </si>
  <si>
    <t>978-5-16-016312-3</t>
  </si>
  <si>
    <t>09.02.04, 09.02.06, 09.02.07, 09.02.09, 09.02.10</t>
  </si>
  <si>
    <t>818228.01.01</t>
  </si>
  <si>
    <t>Основы Рос. государственности : Уч. / Под ред. А.Д. Гулякова. — М. : РИОР, ИНФРА-М, 2024-232 с.(СПО)(п)</t>
  </si>
  <si>
    <t>ОСНОВЫ РОССИЙСКОЙ ГОСУДАРСТВЕННОСТИ</t>
  </si>
  <si>
    <t>Саломатин А.Ю., Гошуляк В.В., Сеидов Ш.Г. и др.</t>
  </si>
  <si>
    <t>978-5-369-01952-8</t>
  </si>
  <si>
    <t>Пензенский государственный университет</t>
  </si>
  <si>
    <t>843810.01.01</t>
  </si>
  <si>
    <t>Основы российской государственности: Уч.пос. / А.Л.Панищев - М.:НИЦ ИНФРА-М,2025. - 190 с.(СПО)(п)</t>
  </si>
  <si>
    <t>978-5-16-020405-5</t>
  </si>
  <si>
    <t>00.01.03, 00.02.04, 00.01.06, 00.02.25</t>
  </si>
  <si>
    <t>838478.01.01</t>
  </si>
  <si>
    <t>Основы управ. перевозочными процессами: Уч.пос. / Д.Ю.Левин - М.:НИЦ ИНФРА-М,2025 - 264 с(СПО)(п)</t>
  </si>
  <si>
    <t>ОСНОВЫ УПРАВЛЕНИЯ ПЕРЕВОЗОЧНЫМИ ПРОЦЕССАМИ</t>
  </si>
  <si>
    <t>Левин Д.Ю.</t>
  </si>
  <si>
    <t>978-5-16-020207-5</t>
  </si>
  <si>
    <t>23.02.01, 23.02.08, 27.02.03</t>
  </si>
  <si>
    <t>ОСНОВЫ ФИЛОСОФИИ</t>
  </si>
  <si>
    <t>00.02.11</t>
  </si>
  <si>
    <t>785362.01.01</t>
  </si>
  <si>
    <t>Основы философии: Уч.пос. / А.Д.Барышева - М.:НИЦ ИНФРА-М,2025. - 197 с.(СПО)(п)</t>
  </si>
  <si>
    <t>Барышева А.Д.</t>
  </si>
  <si>
    <t>978-5-16-018054-0</t>
  </si>
  <si>
    <t>Саратовский политехнический колледж</t>
  </si>
  <si>
    <t>845324.01.01</t>
  </si>
  <si>
    <t>Основы финансовой грамотности: Уч. / Н.Г.Гаджиев. - М.:НИЦ ИНФРА-М,2025. - 245 с.(СПО)(п)</t>
  </si>
  <si>
    <t>ОСНОВЫ ФИНАНСОВОЙ ГРАМОТНОСТИ</t>
  </si>
  <si>
    <t>Гаджиев Н.Г., Коноваленко С.А., Скрипкина О.В. и др.</t>
  </si>
  <si>
    <t>978-5-16-020462-8</t>
  </si>
  <si>
    <t>00.01.07, 00.02.26</t>
  </si>
  <si>
    <t>838830.01.01</t>
  </si>
  <si>
    <t>Основы финансовой грамотности: Уч.пос. / А.П.Гарнов - М.:НИЦ ИНФРА-М,2025. - 211 с.(СПО)(п)</t>
  </si>
  <si>
    <t>Гарнов А.П.</t>
  </si>
  <si>
    <t>978-5-16-020229-7</t>
  </si>
  <si>
    <t>43.01.11</t>
  </si>
  <si>
    <t>831315.01.01</t>
  </si>
  <si>
    <t>Основы эксплуатации релейной защиты и автоматики: Уч.пос. / Е.Г.Дорохин-М.:НИЦ ИНФРА-М,2024.-410 с.(СПО)(п)</t>
  </si>
  <si>
    <t>ОСНОВЫ ЭКСПЛУАТАЦИИ РЕЛЕЙНОЙ ЗАЩИТЫ И АВТОМАТИКИ</t>
  </si>
  <si>
    <t>Дорохин Е.Г.</t>
  </si>
  <si>
    <t>978-5-16-019963-4</t>
  </si>
  <si>
    <t>12.01.07, 12.02.07, 13.01.07, 13.02.07, 13.02.12, 15.01.18, 18.01.28, 18.01.35, 18.02.04, 18.02.05, 18.02.07, 18.02.09, 18.02.10, 18.02.13, 18.02.14, 19.01.01, 19.02.11, 19.02.12, 22.02.08, 26.02.02, 27.02.06, 35.02.08, 35.02.18</t>
  </si>
  <si>
    <t>063450.04.01</t>
  </si>
  <si>
    <t>Основы этики: Уч./ В.Д.Губин, - 3 изд., - М.:НИЦ ИНФРА-М,2025. - 254 с.(СПО)(п)</t>
  </si>
  <si>
    <t>ОСНОВЫ ЭТИКИ, ИЗД.3</t>
  </si>
  <si>
    <t>Губин В.Д., Некрасова Е.Н.</t>
  </si>
  <si>
    <t>978-5-16-016872-2</t>
  </si>
  <si>
    <t>31.01.01, 31.02.01, 31.02.02, 31.02.03, 31.02.04, 31.02.05, 31.02.06, 32.02.01, 34.01.01, 34.02.01, 34.02.02, 39.01.01, 39.02.01, 39.02.03</t>
  </si>
  <si>
    <t>764683.01.01</t>
  </si>
  <si>
    <t>Осуществление кредитных операций: Уч. / Под ред. Бровкиной Н.Е. - М.:НИЦ ИНФРА-М,2024.-306 с.(СПО (ФинУн))(п)</t>
  </si>
  <si>
    <t>ОСУЩЕСТВЛЕНИЕ КРЕДИТНЫХ ОПЕРАЦИЙ</t>
  </si>
  <si>
    <t>Терновская Е.П., Ушанов А.Е., Бровкина Н.Е. и др.</t>
  </si>
  <si>
    <t>978-5-16-018554-5</t>
  </si>
  <si>
    <t>841893.01.01</t>
  </si>
  <si>
    <t>Педагогика и психология детей с умств. отсталостью..: Уч. / И.М.Яковлева - М.:НИЦ ИНФРА-М,2025. - 382 с.(СПО)(п)</t>
  </si>
  <si>
    <t>ПЕДАГОГИКА И ПСИХОЛОГИЯ ДЕТЕЙ С УМСТВЕННОЙ ОТСТАЛОСТЬЮ (ИНТЕЛЛЕКТУАЛЬНЫМИ НАРУШЕНИЯМИ)</t>
  </si>
  <si>
    <t>Яковлева И.М., Браткова М.В., Караневская О.В. и др.</t>
  </si>
  <si>
    <t>978-5-16-020298-3</t>
  </si>
  <si>
    <t>44.02.03, 44.02.05</t>
  </si>
  <si>
    <t>842427.01.01</t>
  </si>
  <si>
    <t>Переработка зерна: Уч.пос. / Г.Г.Юсупова - М.:НИЦ ИНФРА-М,2025. - 404 с.(СПО)(п)</t>
  </si>
  <si>
    <t>ПЕРЕРАБОТКА ЗЕРНА</t>
  </si>
  <si>
    <t>Юсупова Г.Г.</t>
  </si>
  <si>
    <t>978-5-16-020341-6</t>
  </si>
  <si>
    <t>833102.01.01</t>
  </si>
  <si>
    <t>Плавание: Уч. / Н.Ж.Булгакова. - М.:НИЦ ИНФРА-М,2024. - 290 с.(СПО)(п)</t>
  </si>
  <si>
    <t>ПЛАВАНИЕ</t>
  </si>
  <si>
    <t>Булгакова Н.Ж., Морозов С.Н., Попов О.И. и др.</t>
  </si>
  <si>
    <t>978-5-16-020012-5</t>
  </si>
  <si>
    <t>00.01.05, 00.02.14, 49.02.01, 49.02.02, 49.02.03</t>
  </si>
  <si>
    <t>Рекомендован Экспертно-методическим советом Института спорта и физического воспитания федерального государственного бюджетного образовательного учреждения высшего образования «Российский государственный университет физической культуры, спорта, молодежи и туризма (ГЦОЛИФК)»  для студентов, обучающихся по дисциплине «Плавание» по направлению подготовки 49.03.01  «Физическая культура», профиль подготовки «Спортивная подготовка»</t>
  </si>
  <si>
    <t>Российский университет спорта «ГЦОЛИФК»</t>
  </si>
  <si>
    <t>813481.01.01</t>
  </si>
  <si>
    <t>Планирование, организация и упр. деят. персонала...: Уч.пос. / В.Н.Шитов - М.:НИЦ ИНФРА-М,2025. - 484 с.(СПО)(п)</t>
  </si>
  <si>
    <t>ПЛАНИРОВАНИЕ, ОРГАНИЗАЦИЯ И УПРАВЛЕНИЕ ДЕЯТЕЛЬНОСТЬЮ ПЕРСОНАЛА СТРУКТУРНОГО ПОДРАЗДЕЛЕНИЯ</t>
  </si>
  <si>
    <t>978-5-16-019166-9</t>
  </si>
  <si>
    <t>12.02.03, 18.02.04, 18.02.14, 18.02.15, 21.02.09, 21.02.12, 21.02.16</t>
  </si>
  <si>
    <t>Белгородский юридический институт Министерства внутренних дел Российской Федерации им. И.Д. Путилина</t>
  </si>
  <si>
    <t>848911.01.01</t>
  </si>
  <si>
    <t>Правоохранительные и судебные органы: Уч. / Г.Б.Романовский - М.:ИЦ РИОР, НИЦ ИНФРА-М,2025. - 300 с.(СПО)(п)</t>
  </si>
  <si>
    <t>ПРАВООХРАНИТЕЛЬНЫЕ И СУДЕБНЫЕ ОРГАНЫ</t>
  </si>
  <si>
    <t>Романовский Г. Б., Романовская О. В.</t>
  </si>
  <si>
    <t>978-5-369-01975-7</t>
  </si>
  <si>
    <t>720385.05.01</t>
  </si>
  <si>
    <t>Проектирование и архитектура програм. сис.: Уч.пос. / Л.Г.Гагарина - 2 изд. - М.:НИЦ ИНФРА-М,2025. - 334 с.(п)</t>
  </si>
  <si>
    <t>ПРОЕКТИРОВАНИЕ И АРХИТЕКТУРА ПРОГРАММНЫХ СИСТЕМ, ИЗД.2</t>
  </si>
  <si>
    <t>978-5-16-020565-6</t>
  </si>
  <si>
    <t>Гаврилов Д.А.</t>
  </si>
  <si>
    <t>08.01.30, 08.02.01, 08.02.02, 08.02.13</t>
  </si>
  <si>
    <t>095450.19.01</t>
  </si>
  <si>
    <t>Проектно-сметное дело: Уч.пос. / Д.А.Гаврилов, - 2 изд. - М.:НИЦ ИНФРА-М,2025. - 323 с.(СПО)(п)</t>
  </si>
  <si>
    <t>ПРОЕКТНО-СМЕТНОЕ ДЕЛО, ИЗД.2</t>
  </si>
  <si>
    <t>978-5-16-019303-8</t>
  </si>
  <si>
    <t>Никифоров Л.Л.</t>
  </si>
  <si>
    <t>15.01.29, 20.02.01, 23.02.08, 27.02.03</t>
  </si>
  <si>
    <t>741393.04.01</t>
  </si>
  <si>
    <t>Промышленная экология: Уч.пос. / Л.Л.Никифоров, - 3 изд. - М.:НИЦ ИНФРА-М,2025. - 383 с.(СПО)(п)</t>
  </si>
  <si>
    <t>ПРОМЫШЛЕННАЯ ЭКОЛОГИЯ, ИЗД.3</t>
  </si>
  <si>
    <t>978-5-16-020145-0</t>
  </si>
  <si>
    <t>839215.01.01</t>
  </si>
  <si>
    <t>Пропедевтика (основы композиции): Уч. / Л.М.Тухбатуллина и др. - М.:НИЦ ИНФРА-М,2025. - 116 с.(СПО)(о)</t>
  </si>
  <si>
    <t>ПРОПЕДЕВТИКА (ОСНОВЫ КОМПОЗИЦИИ)</t>
  </si>
  <si>
    <t>Тухбатуллина Л.М., Сафина Л.А., Хамматова В.В.</t>
  </si>
  <si>
    <t>978-5-16-020242-6</t>
  </si>
  <si>
    <t>29.01.09, 42.02.01, 54.01.02, 54.01.05, 54.01.13</t>
  </si>
  <si>
    <t>843790.01.01</t>
  </si>
  <si>
    <t>Радионавигационные сис. аэропортов и воздушных трасс: Уч. / О.Н.Скрыпник - М.:НИЦ ИНФРА-М,2025. - 325 с.(СПО)(п)</t>
  </si>
  <si>
    <t>РАДИОНАВИГАЦИОННЫЕ СИСТЕМЫ АЭРОПОРТОВ И ВОЗДУШНЫХ ТРАСС</t>
  </si>
  <si>
    <t>Скрыпник О.Н.</t>
  </si>
  <si>
    <t>978-5-16-020402-4</t>
  </si>
  <si>
    <t>11.02.06, 11.02.07, 11.02.18, 12.02.03, 25.02.03, 25.02.04, 25.02.05</t>
  </si>
  <si>
    <t>Белорусская государственная академия авиации</t>
  </si>
  <si>
    <t>842822.01.01</t>
  </si>
  <si>
    <t>Радиотехника: от истоков до наших дней: Уч.пос. / В.И.Каганов - М.:Форум, НИЦ ИНФРА-М,2025 - 352 с.(СПО)(п)</t>
  </si>
  <si>
    <t>РАДИОТЕХНИКА: ОТ ИСТОКОВ ДО НАШИХ ДНЕЙ</t>
  </si>
  <si>
    <t>Каганов В.И.</t>
  </si>
  <si>
    <t>978-5-00091-813-5</t>
  </si>
  <si>
    <t>11.02.07, 12.02.03</t>
  </si>
  <si>
    <t>845218.01.01</t>
  </si>
  <si>
    <t>Разработка бизнес-плана проекта: Уч.пос./ Т.С.Бронникова, - 2 изд. - М.:НИЦ ИНФРА-М,2025. - 215 с.(СПО)(п)</t>
  </si>
  <si>
    <t>РАЗРАБОТКА БИЗНЕС-ПЛАНА ПРОЕКТА, ИЗД.2</t>
  </si>
  <si>
    <t>Бронникова Т.С.</t>
  </si>
  <si>
    <t>978-5-16-020455-0</t>
  </si>
  <si>
    <t>08.02.01, 09.02.04, 09.02.07, 18.02.13, 19.02.13, 24.02.02, 43.02.02, 43.02.16</t>
  </si>
  <si>
    <t>Технологический университет имени дважды героя Советского Союза, летчика-космонавта А.А.Леонова</t>
  </si>
  <si>
    <t>082200.17.01</t>
  </si>
  <si>
    <t>Разработка и эксплуат. автомат. информ. систем: Уч.пос./Л.Г.Гагарина,- 2 изд.-М.:НИЦ ИНФРА-М,2025-358 с.(СПО)(п)</t>
  </si>
  <si>
    <t>РАЗРАБОТКА И ЭКСПЛУАТАЦИЯ АВТОМАТИЗИРОВАННЫХ ИНФОРМАЦИОННЫХ СИСТЕМ, ИЗД.2</t>
  </si>
  <si>
    <t>978-5-16-018360-2</t>
  </si>
  <si>
    <t>09.01.03, 09.01.04, 09.02.01, 09.02.02, 09.02.04, 09.02.05, 09.02.06, 09.02.08, 10.02.03, 10.02.05</t>
  </si>
  <si>
    <t>845299.01.01</t>
  </si>
  <si>
    <t>Разработка месторождений полезных ископаемых: Уч. пос. / В.И.Голик - М.: НИЦ ИНФРА-М, 2025 - 136 с.(СПО)(о)</t>
  </si>
  <si>
    <t>РАЗРАБОТКА МЕСТОРОЖДЕНИЙ ПОЛЕЗНЫХ ИСКОПАЕМЫХ</t>
  </si>
  <si>
    <t>Голик В. И.</t>
  </si>
  <si>
    <t>978-5-16-020460-4</t>
  </si>
  <si>
    <t>21.02.12</t>
  </si>
  <si>
    <t>Северо-Кавказский горно-металлургический институт (государственный технологический университет)</t>
  </si>
  <si>
    <t>842133.01.01</t>
  </si>
  <si>
    <t>Рекламная деятельность: Уч. / Под ред. В.Д. Секерина. - М.: НИЦ ИНФРА-М, 2025 - 282 с.(СПО)(п)</t>
  </si>
  <si>
    <t>РЕКЛАМНАЯ ДЕЯТЕЛЬНОСТЬ</t>
  </si>
  <si>
    <t>Секерин В.Д., Измайлова М.А., Матвеев Э.Ю. и др.</t>
  </si>
  <si>
    <t>978-5-16-020314-0</t>
  </si>
  <si>
    <t>29.02.05, 38.02.08, 42.02.01</t>
  </si>
  <si>
    <t>720049.01.01</t>
  </si>
  <si>
    <t>Русский яз. и культура речи для сотруд. полиции: Уч.пос. / Ю.А.Воронцова-М.:НИЦ ИНФРА-М,2024-225 с.(СПО)(п)</t>
  </si>
  <si>
    <t>РУССКИЙ ЯЗЫК И КУЛЬТУРА РЕЧИ ДЛЯ СОТРУДНИКОВ ПОЛИЦИИ</t>
  </si>
  <si>
    <t>Воронцова Ю.А., Хорошко Е.Ю.</t>
  </si>
  <si>
    <t>978-5-16-019800-2</t>
  </si>
  <si>
    <t>842464.01.01</t>
  </si>
  <si>
    <t>Садово-парковое искусство: Уч.пос. / Н.В.Кригер - М.:НИЦ ИНФРА-М,2025. - 376 с.-(СПО (КрГАУ))(п)</t>
  </si>
  <si>
    <t>САДОВО-ПАРКОВОЕ ИСКУССТВО</t>
  </si>
  <si>
    <t>Кригер Н.В., Фомина Н.В.</t>
  </si>
  <si>
    <t>978-5-16-020347-8</t>
  </si>
  <si>
    <t>Берлинер Э.М., Таратынов О.В.</t>
  </si>
  <si>
    <t>843813.01.01</t>
  </si>
  <si>
    <t>САПР технолога-машиностроителя: Уч. /Э.М.Берлинер - М.:Форум, НИЦ ИНФРА-М,2025 - 336 с.(СПО)(п)</t>
  </si>
  <si>
    <t>САПР ТЕХНОЛОГА-МАШИНОСТРОИТЕЛЯ</t>
  </si>
  <si>
    <t>978-5-00091-815-9</t>
  </si>
  <si>
    <t>15.02.04, 15.02.09, 15.02.16, 15.02.18, 15.02.19</t>
  </si>
  <si>
    <t>845365.01.01</t>
  </si>
  <si>
    <t>Сборник задач по курсу начертательной геометрии: Уч.пос. / Н.А.Сальков, - 2 изд. - М.:НИЦ ИНФРА-М,2025-127 с.(СПО)(П)</t>
  </si>
  <si>
    <t>СБОРНИК ЗАДАЧ ПО КУРСУ НАЧЕРТАТЕЛЬНОЙ ГЕОМЕТРИИ, ИЗД.2</t>
  </si>
  <si>
    <t>Сальков Н. А.</t>
  </si>
  <si>
    <t>978-5-16-020466-6</t>
  </si>
  <si>
    <t>842370.01.01</t>
  </si>
  <si>
    <t>Складская логистика: Уч. / Г.Г.Иванов - М.:ИД ФОРУМ,НИЦ ИНФРА-М,2025 - 192 с.(СПО)(о)</t>
  </si>
  <si>
    <t>СКЛАДСКАЯ ЛОГИСТИКА</t>
  </si>
  <si>
    <t>Иванов Г.Г., Киреева Н.С.</t>
  </si>
  <si>
    <t>978-5-8199-0964-5</t>
  </si>
  <si>
    <t>08.02.01, 38.02.03, 38.02.08</t>
  </si>
  <si>
    <t>821016.01.01</t>
  </si>
  <si>
    <t>Создание флорист. изд. из живых срезанных цветов..: Уч.пос. / И.С.Тундалева - М.:НИЦ ИНФРА-М,2025. - 201 с.(п)</t>
  </si>
  <si>
    <t>СОЗДАНИЕ ФЛОРИСТИЧЕСКИХ ИЗДЕЛИЙ ИЗ ЖИВЫХ СРЕЗАННЫХ ЦВЕТОВ, СУХОЦВЕТОВ, ИСКУССТВЕННЫХ ЦВЕТОВ И ДРУГИХ МАТЕРИАЛОВ</t>
  </si>
  <si>
    <t>978-5-16-019674-9</t>
  </si>
  <si>
    <t>842043.01.01</t>
  </si>
  <si>
    <t>Сольфеджио и теория музыки: Практ.: Уч.пос. / М.В.Сиксимова - М.:НИЦ ИНФРА-М,2025. - 164 с.(СПО)(п)</t>
  </si>
  <si>
    <t>СОЛЬФЕДЖИО И ТЕОРИЯ МУЗЫКИ: ПРАКТИКУМ</t>
  </si>
  <si>
    <t>Сиксимова М.В.</t>
  </si>
  <si>
    <t>978-5-16-020302-7</t>
  </si>
  <si>
    <t>Музыка. Нотные издания</t>
  </si>
  <si>
    <t>52.02.02, 53.01.01, 53.02.01, 53.02.02, 53.02.03, 53.02.04, 53.02.05, 53.02.07, 53.02.08</t>
  </si>
  <si>
    <t>Волгоградский государственный институт искусств и культуры</t>
  </si>
  <si>
    <t>775774.01.01</t>
  </si>
  <si>
    <t>Составление и использование бух. (финанс.) отчет.: Уч. / М.Н.Ермакова - М.:НИЦ ИНФРА-М,2025. - 302 с.(СПО)(п)</t>
  </si>
  <si>
    <t>СОСТАВЛЕНИЕ И ИСПОЛЬЗОВАНИЕ БУХГАЛТЕРСКОЙ (ФИНАНСОВОЙ) ОТЧЕТНОСТИ</t>
  </si>
  <si>
    <t>Ермакова М.Н.</t>
  </si>
  <si>
    <t>978-5-16-019367-0</t>
  </si>
  <si>
    <t>833331.01.01</t>
  </si>
  <si>
    <t>Специальная техника правоохран. органов: Уч.пос. / В.В.Горовой - М.:НИЦ ИНФРА-М,2024. - 337 с.(СПО)(п)</t>
  </si>
  <si>
    <t>СПЕЦИАЛЬНАЯ ТЕХНИКА ПРАВООХРАНИТЕЛЬНЫХ ОРГАНОВ</t>
  </si>
  <si>
    <t>Горовой В.В., Горовая Е.Ю.</t>
  </si>
  <si>
    <t>978-5-16-020034-7</t>
  </si>
  <si>
    <t>842470.01.01</t>
  </si>
  <si>
    <t>Статистика: Уч. / В.В.Глинский - 5 изд. - М.:НИЦ ИНФРА-М,2025. - 372 с.(СПО)(п)</t>
  </si>
  <si>
    <t>СТАТИСТИКА, ИЗД.5</t>
  </si>
  <si>
    <t>Глинский В.В., Серга Л.К., Ионин В.Г. и др.</t>
  </si>
  <si>
    <t>978-5-16-020348-5</t>
  </si>
  <si>
    <t>38.02.03, 38.02.06</t>
  </si>
  <si>
    <t>842943.01.01</t>
  </si>
  <si>
    <t>Стилистика служебных документов: Уч.пос. / Т.Н.Зайцева - М.:НИЦ ИНФРА-М,2025. - 254 с.(СПО))(п)</t>
  </si>
  <si>
    <t>СТИЛИСТИКА СЛУЖЕБНЫХ ДОКУМЕНТОВ</t>
  </si>
  <si>
    <t>Зайцева Т.Н., Ковина Т.П.</t>
  </si>
  <si>
    <t>978-5-16-020369-0</t>
  </si>
  <si>
    <t>10.02.01, 46.01.01, 51.02.03</t>
  </si>
  <si>
    <t>Московский государственный лингвистический университет</t>
  </si>
  <si>
    <t>754376.01.01</t>
  </si>
  <si>
    <t>Теоретические основы товароведения: Уч. / С.И.Жулидов - М.:НИЦ ИНФРА-М,2025. - 213 с.(СПО)(п)</t>
  </si>
  <si>
    <t>ТЕОРЕТИЧЕСКИЕ ОСНОВЫ ТОВАРОВЕДЕНИЯ</t>
  </si>
  <si>
    <t>978-5-16-017796-0</t>
  </si>
  <si>
    <t>19.01.18, 19.01.19, 19.02.10, 19.02.13, 38.02.01, 38.02.08, 43.01.01, 43.01.04, 43.01.09, 43.02.15, 43.02.16</t>
  </si>
  <si>
    <t>839636.01.01</t>
  </si>
  <si>
    <t>Теория государства и права: Уч. / К.Р.Мурсалимов, - 5 изд. - М.:НИЦ ИНФРА-М,2025. - 623 с.(СПО)(п)</t>
  </si>
  <si>
    <t>ТЕОРИЯ ГОСУДАРСТВА И ПРАВА, ИЗД.5</t>
  </si>
  <si>
    <t>Мурсалимов К.Р., Хабибулин А.Г.</t>
  </si>
  <si>
    <t>978-5-16-020248-8</t>
  </si>
  <si>
    <t>Московский государственный университет им. М.В. Ломоносова</t>
  </si>
  <si>
    <t>ТЕОРИЯ ГОСУДАРСТВА И ПРАВА</t>
  </si>
  <si>
    <t>845366.01.01</t>
  </si>
  <si>
    <t>Теория государства и права: Уч.пос. / А.В.Попова - М.:НИЦ ИНФРА-М,2025 - 365 с.-(СПО)(п)</t>
  </si>
  <si>
    <t>Попова А.В.</t>
  </si>
  <si>
    <t>978-5-16-020467-3</t>
  </si>
  <si>
    <t>770332.01.01</t>
  </si>
  <si>
    <t>Теория государства и права: Уч.пос. / Е.Ю.Калинина - М.:НИЦ ИНФРА-М,2024 - 343 с.(СПО)(п)</t>
  </si>
  <si>
    <t>Калинина Е.Ю.</t>
  </si>
  <si>
    <t>978-5-16-017665-9</t>
  </si>
  <si>
    <t>834606.01.01</t>
  </si>
  <si>
    <t>Теория и метод.ознакомл. дош. с соц. миром: Уч. / С.А.Козлова - М.:НИЦ ИНФРА-М,2025 - 146 с.(СПО)(о)</t>
  </si>
  <si>
    <t>ТЕОРИЯ И МЕТОДИКА ОЗНАКОМЛЕНИЯ ДОШКОЛЬНИКОВ С СОЦИАЛЬНЫМ МИРОМ</t>
  </si>
  <si>
    <t>Козлова С.А., Кожокарь С.В., Шукшина С.Е. и др.</t>
  </si>
  <si>
    <t>978-5-16-020296-9</t>
  </si>
  <si>
    <t>842176.01.01</t>
  </si>
  <si>
    <t>Технологии и методики фитнес-тренировки: Уч.пос. / А.И.Замогильнов - М.:НИЦ ИНФРА-М,2025. - 308 с.(СПО)(п)</t>
  </si>
  <si>
    <t>ТЕХНОЛОГИИ И МЕТОДИКИ ФИТНЕС-ТРЕНИРОВКИ</t>
  </si>
  <si>
    <t>Замогильнов А.И., Крылов В.Е., Якунина В.М. и др.</t>
  </si>
  <si>
    <t>978-5-16-020315-7</t>
  </si>
  <si>
    <t>49.02.01</t>
  </si>
  <si>
    <t>842007.01.01</t>
  </si>
  <si>
    <t>Технологии муз. образования: Уч.пос. / Т.В.Надолинская - М.:НИЦ ИНФРА-М,2025. - 231 с.(СПО)(п)</t>
  </si>
  <si>
    <t>ТЕХНОЛОГИИ МУЗЫКАЛЬНОГО ОБРАЗОВАНИЯ</t>
  </si>
  <si>
    <t>Надолинская Т.В.</t>
  </si>
  <si>
    <t>978-5-16-020301-0</t>
  </si>
  <si>
    <t>44.02.03, 44.02.04, 53.02.01, 53.02.02</t>
  </si>
  <si>
    <t>838958.01.01</t>
  </si>
  <si>
    <t>Технология и оборуд. лесопильного производства: Уч.пос. / С.В.Фокин - М.:НИЦ ИНФРА-М,2025. - 327 с.(СПО)</t>
  </si>
  <si>
    <t>ТЕХНОЛОГИЯ И ОБОРУДОВАНИЕ ЛЕСОПИЛЬНОГО ПРОИЗВОДСТВА</t>
  </si>
  <si>
    <t>978-5-16-020232-7</t>
  </si>
  <si>
    <t>15.01.35, 15.01.37, 23.01.06, 35.01.01, 35.01.30, 35.02.01, 35.02.02</t>
  </si>
  <si>
    <t>807891.01.01</t>
  </si>
  <si>
    <t>Технология оформления бровей и ресниц: Уч.пос. / Е.Н.Зубова-М.:НИЦ ИНФРА-М,2024.-210 с..-(СПО)(п)</t>
  </si>
  <si>
    <t>ТЕХНОЛОГИЯ ОФОРМЛЕНИЯ БРОВЕЙ И РЕСНИЦ</t>
  </si>
  <si>
    <t>978-5-16-018810-2</t>
  </si>
  <si>
    <t>776674.01.01</t>
  </si>
  <si>
    <t>Технология продуктов обществ. питания длительного хранения: Уч. / А.Т.Васюкова-М.:НИЦ ИНФРА-М,2025.-271 с.(п)</t>
  </si>
  <si>
    <t>ТЕХНОЛОГИЯ ПРОДУКТОВ ОБЩЕСТВЕННОГО ПИТАНИЯ ДЛИТЕЛЬНОГО ХРАНЕНИЯ</t>
  </si>
  <si>
    <t>978-5-16-018229-2</t>
  </si>
  <si>
    <t>19.02.10, 19.02.11, 19.02.12, 19.02.13, 43.02.15</t>
  </si>
  <si>
    <t>Рекомендовано учебным управлением в качестве учебника для студентов СПО по специальностям 38.02.05 «Товароведение и экспертиза качества потребительских товаров», 43.02.15 «Поварское и кондитерское дело», а также бакалавриата направлений подготовки 38.03.06 «Торговое дело», 38.03.07 «Товароведение», 19.03.02 «Продукты питания из растительного сырья», 19.03.03 «Продукты питания животного происхождения», 19.03.04 «Технология продукции и организация общественного питания»</t>
  </si>
  <si>
    <t>757865.01.01</t>
  </si>
  <si>
    <t>Тракторы и авто. и с электронным управ.: Уч.пос. / А.В.Богатырев - М.:НИЦ ИНФРА-М,2024.-631 с.(СПО)(п)</t>
  </si>
  <si>
    <t>ТРАКТОРЫ И АВТОМОБИЛИ С ЭЛЕКТРОННЫМ УПРАВЛЕНИЕМ</t>
  </si>
  <si>
    <t>Богатырев А.В., Щукина В.Н.</t>
  </si>
  <si>
    <t>978-5-16-017189-0</t>
  </si>
  <si>
    <t>23.02.02, 35.01.01, 35.01.15, 35.02.07, 35.02.16</t>
  </si>
  <si>
    <t>842428.01.01</t>
  </si>
  <si>
    <t>Физиология физкультурно-оздор. деят.: Уч. / Л.К.Караулова - М.:НИЦ ИНФРА-М,2025. - 336 с.(СПО)(п)</t>
  </si>
  <si>
    <t>ФИЗИОЛОГИЯ ФИЗКУЛЬТУРНО-ОЗДОРОВИТЕЛЬНОЙ ДЕЯТЕЛЬНОСТИ</t>
  </si>
  <si>
    <t>Караулова Л.К.</t>
  </si>
  <si>
    <t>978-5-16-020342-3</t>
  </si>
  <si>
    <t>31.02.01, 31.02.02, 31.02.03, 31.02.04, 31.02.06, 32.02.01, 33.02.01, 34.02.01, 42.02.12, 43.02.04, 44.02.03, 49.02.01</t>
  </si>
  <si>
    <t>776748.01.01</t>
  </si>
  <si>
    <t>Финансово-экономич. планир. в секторе гос...: Уч.пос. / О.А.Братухина - М.:НИЦ ИНФРА-М,2025. - 473 с.(СПО)(п)</t>
  </si>
  <si>
    <t>ФИНАНСОВО-ЭКОНОМИЧЕСКОЕ ПЛАНИРОВАНИЕ В СЕКТОРЕ ГОСУДАРСТВЕННОГО И МУНИЦИПАЛЬНОГО УПРАВЛЕНИЯ И ОРГАНИЗАЦИИ ИСПОЛНЕНИЯ БЮДЖЕТОВ БЮДЖЕТНОЙ СИСТЕМЫ РОССИЙ</t>
  </si>
  <si>
    <t>Братухина О.А.</t>
  </si>
  <si>
    <t>978-5-16-018628-3</t>
  </si>
  <si>
    <t>38.02.06</t>
  </si>
  <si>
    <t>Тюменский колледж экономики, управления и права</t>
  </si>
  <si>
    <t>841892.01.01</t>
  </si>
  <si>
    <t>Хореографическое искусство и балетмейстер: Уч.пос. / В.Н.Карпенко - М.:НИЦ ИНФРА-М,2025 - 192с.(СПО)(о)</t>
  </si>
  <si>
    <t>ХОРЕОГРАФИЧЕСКОЕ ИСКУССТВО И БАЛЕТМЕЙСТЕР</t>
  </si>
  <si>
    <t>978-5-16-020297-6</t>
  </si>
  <si>
    <t>52.02.01, 52.02.02, 52.02.03, 52.02.05, 53.02.01</t>
  </si>
  <si>
    <t>813799.01.01</t>
  </si>
  <si>
    <t>Экология: Уч.пос. / И.С.Коротченко-М.:НИЦ ИНФРА-М,2024.-270 с.(СПО (КрГАУ))(п)</t>
  </si>
  <si>
    <t>ЭКОЛОГИЯ</t>
  </si>
  <si>
    <t>Коротченко И.С.</t>
  </si>
  <si>
    <t>978-5-16-019670-1</t>
  </si>
  <si>
    <t>27.02.03, 35.02.07, 35.02.08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</si>
  <si>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35.02.07 «Механизация сельского хозяйства», 35.02.08 «Электрификация и автоматизация сельского хозяйства»</t>
  </si>
  <si>
    <t>842371.01.01</t>
  </si>
  <si>
    <t>Экономика гостиничного предприятия: Уч.пос. / Н.И.Малых - М.:Форум,НИЦ ИНФРА-М,2025 - 320 с.(СПО)(п)</t>
  </si>
  <si>
    <t>ЭКОНОМИКА ГОСТИНИЧНОГО ПРЕДПРИЯТИЯ</t>
  </si>
  <si>
    <t>Малых Н. И., Можаева Н. Г.</t>
  </si>
  <si>
    <t>978-5-00091-811-1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</si>
</sst>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&quot;&quot;;General"/>
  </numFmts>
  <fonts count="10" x14ac:knownFonts="1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9" fillId="0" borderId="4" xfId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9" fillId="0" borderId="1" xfId="1" applyBorder="1" applyAlignment="1" applyProtection="1">
      <alignment horizontal="left" wrapText="1"/>
    </xf>
    <xf numFmtId="0" fontId="5" fillId="0" borderId="1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B130"/>
  <sheetViews>
    <sheetView tabSelected="1" workbookViewId="0">
      <selection activeCell="A8" sqref="A8"/>
    </sheetView>
  </sheetViews>
  <sheetFormatPr defaultColWidth="10.5" defaultRowHeight="11.45" customHeight="1" x14ac:dyDescent="0.2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  <col min="28" max="28" width="17.83203125" style="1" customWidth="1"/>
  </cols>
  <sheetData>
    <row r="1" spans="1:28" s="1" customFormat="1" ht="15" customHeight="1" x14ac:dyDescent="0.25">
      <c r="A1" s="15" t="s">
        <v>0</v>
      </c>
      <c r="B1" s="15"/>
      <c r="C1" s="15"/>
      <c r="D1" s="15"/>
      <c r="E1" s="15"/>
      <c r="F1" s="16" t="s">
        <v>1</v>
      </c>
      <c r="G1" s="16"/>
      <c r="H1" s="16"/>
      <c r="I1" s="16"/>
      <c r="J1" s="18" t="s">
        <v>2</v>
      </c>
      <c r="K1" s="18"/>
      <c r="L1" s="18"/>
      <c r="M1" s="18"/>
      <c r="N1" s="18"/>
      <c r="O1" s="18"/>
    </row>
    <row r="2" spans="1:28" s="1" customFormat="1" ht="15" customHeight="1" x14ac:dyDescent="0.25">
      <c r="A2" s="19" t="s">
        <v>3</v>
      </c>
      <c r="B2" s="19"/>
      <c r="C2" s="19"/>
      <c r="D2" s="19"/>
      <c r="E2" s="19"/>
      <c r="F2" s="17"/>
      <c r="G2" s="17"/>
      <c r="H2" s="17"/>
      <c r="I2" s="17"/>
      <c r="J2" s="20" t="s">
        <v>4</v>
      </c>
      <c r="K2" s="20"/>
      <c r="L2" s="20"/>
      <c r="M2" s="20"/>
      <c r="N2" s="20"/>
      <c r="O2" s="20"/>
    </row>
    <row r="3" spans="1:28" s="1" customFormat="1" ht="15" customHeight="1" x14ac:dyDescent="0.25">
      <c r="A3" s="19" t="s">
        <v>5</v>
      </c>
      <c r="B3" s="19"/>
      <c r="C3" s="19"/>
      <c r="D3" s="19"/>
      <c r="E3" s="19"/>
      <c r="F3" s="17"/>
      <c r="G3" s="17"/>
      <c r="H3" s="17"/>
      <c r="I3" s="17"/>
      <c r="J3" s="21"/>
      <c r="K3" s="21"/>
      <c r="L3" s="21"/>
      <c r="M3" s="21"/>
      <c r="N3" s="21"/>
      <c r="O3" s="21"/>
    </row>
    <row r="4" spans="1:28" s="1" customFormat="1" ht="15" customHeight="1" x14ac:dyDescent="0.25">
      <c r="A4" s="22" t="str">
        <f>HYPERLINK("mailto:books@infra-m.ru", "mailto:books@infra-m.ru")</f>
        <v>mailto:books@infra-m.ru</v>
      </c>
      <c r="B4" s="23"/>
      <c r="C4" s="23"/>
      <c r="D4" s="23"/>
      <c r="E4" s="23"/>
      <c r="F4" s="17"/>
      <c r="G4" s="17"/>
      <c r="H4" s="17"/>
      <c r="I4" s="17"/>
      <c r="J4" s="21"/>
      <c r="K4" s="21"/>
      <c r="L4" s="21"/>
      <c r="M4" s="21"/>
      <c r="N4" s="21"/>
      <c r="O4" s="21"/>
    </row>
    <row r="5" spans="1:28" s="1" customFormat="1" ht="15" customHeight="1" x14ac:dyDescent="0.25">
      <c r="A5" s="22" t="str">
        <f>HYPERLINK("https://infra-m.ru", "https://infra-m.ru")</f>
        <v>https://infra-m.ru</v>
      </c>
      <c r="B5" s="23"/>
      <c r="C5" s="23"/>
      <c r="D5" s="23"/>
      <c r="E5" s="23"/>
      <c r="F5" s="17"/>
      <c r="G5" s="17"/>
      <c r="H5" s="17"/>
      <c r="I5" s="17"/>
      <c r="J5" s="21"/>
      <c r="K5" s="21"/>
      <c r="L5" s="21"/>
      <c r="M5" s="21"/>
      <c r="N5" s="21"/>
      <c r="O5" s="21"/>
    </row>
    <row r="6" spans="1:28" s="1" customFormat="1" ht="11.1" customHeight="1" x14ac:dyDescent="0.2"/>
    <row r="7" spans="1:28" s="2" customFormat="1" ht="21.95" customHeight="1" x14ac:dyDescent="0.2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  <c r="AB7" s="3" t="s">
        <v>33</v>
      </c>
    </row>
    <row r="8" spans="1:28" s="4" customFormat="1" ht="42" customHeight="1" x14ac:dyDescent="0.2">
      <c r="A8" s="5">
        <v>0</v>
      </c>
      <c r="B8" s="6" t="s">
        <v>47</v>
      </c>
      <c r="C8" s="7">
        <v>2250</v>
      </c>
      <c r="D8" s="8" t="s">
        <v>48</v>
      </c>
      <c r="E8" s="8" t="s">
        <v>49</v>
      </c>
      <c r="F8" s="8" t="s">
        <v>50</v>
      </c>
      <c r="G8" s="6" t="s">
        <v>51</v>
      </c>
      <c r="H8" s="6" t="s">
        <v>52</v>
      </c>
      <c r="I8" s="8" t="s">
        <v>53</v>
      </c>
      <c r="J8" s="9">
        <v>1</v>
      </c>
      <c r="K8" s="9">
        <v>437</v>
      </c>
      <c r="L8" s="9">
        <v>2025</v>
      </c>
      <c r="M8" s="8" t="s">
        <v>54</v>
      </c>
      <c r="N8" s="8" t="s">
        <v>55</v>
      </c>
      <c r="O8" s="8" t="s">
        <v>56</v>
      </c>
      <c r="P8" s="6" t="s">
        <v>57</v>
      </c>
      <c r="Q8" s="8" t="s">
        <v>40</v>
      </c>
      <c r="R8" s="10" t="s">
        <v>58</v>
      </c>
      <c r="S8" s="11"/>
      <c r="T8" s="6"/>
      <c r="U8" s="14" t="str">
        <f>HYPERLINK("https://media.infra-m.ru/2167/2167737/cover/2167737.jpg", "Обложка")</f>
        <v>Обложка</v>
      </c>
      <c r="V8" s="14" t="str">
        <f>HYPERLINK("https://znanium.ru/catalog/product/2167737", "Ознакомиться")</f>
        <v>Ознакомиться</v>
      </c>
      <c r="W8" s="8" t="s">
        <v>59</v>
      </c>
      <c r="X8" s="6" t="s">
        <v>60</v>
      </c>
      <c r="Y8" s="6"/>
      <c r="Z8" s="6"/>
      <c r="AA8" s="6" t="s">
        <v>61</v>
      </c>
      <c r="AB8" s="8"/>
    </row>
    <row r="9" spans="1:28" s="4" customFormat="1" ht="51.95" customHeight="1" x14ac:dyDescent="0.2">
      <c r="A9" s="5">
        <v>0</v>
      </c>
      <c r="B9" s="6" t="s">
        <v>75</v>
      </c>
      <c r="C9" s="7">
        <v>1220</v>
      </c>
      <c r="D9" s="8" t="s">
        <v>76</v>
      </c>
      <c r="E9" s="8" t="s">
        <v>77</v>
      </c>
      <c r="F9" s="8" t="s">
        <v>78</v>
      </c>
      <c r="G9" s="6" t="s">
        <v>51</v>
      </c>
      <c r="H9" s="6" t="s">
        <v>52</v>
      </c>
      <c r="I9" s="8" t="s">
        <v>36</v>
      </c>
      <c r="J9" s="9">
        <v>1</v>
      </c>
      <c r="K9" s="9">
        <v>232</v>
      </c>
      <c r="L9" s="9">
        <v>2025</v>
      </c>
      <c r="M9" s="8" t="s">
        <v>79</v>
      </c>
      <c r="N9" s="8" t="s">
        <v>37</v>
      </c>
      <c r="O9" s="8" t="s">
        <v>72</v>
      </c>
      <c r="P9" s="6" t="s">
        <v>57</v>
      </c>
      <c r="Q9" s="8" t="s">
        <v>40</v>
      </c>
      <c r="R9" s="10" t="s">
        <v>80</v>
      </c>
      <c r="S9" s="11" t="s">
        <v>81</v>
      </c>
      <c r="T9" s="6"/>
      <c r="U9" s="14" t="str">
        <f>HYPERLINK("https://media.infra-m.ru/1920/1920424/cover/1920424.jpg", "Обложка")</f>
        <v>Обложка</v>
      </c>
      <c r="V9" s="14" t="str">
        <f>HYPERLINK("https://znanium.ru/catalog/product/1920424", "Ознакомиться")</f>
        <v>Ознакомиться</v>
      </c>
      <c r="W9" s="8" t="s">
        <v>73</v>
      </c>
      <c r="X9" s="6" t="s">
        <v>82</v>
      </c>
      <c r="Y9" s="6"/>
      <c r="Z9" s="6"/>
      <c r="AA9" s="6" t="s">
        <v>83</v>
      </c>
      <c r="AB9" s="8"/>
    </row>
    <row r="10" spans="1:28" s="4" customFormat="1" ht="42" customHeight="1" x14ac:dyDescent="0.2">
      <c r="A10" s="5">
        <v>0</v>
      </c>
      <c r="B10" s="6" t="s">
        <v>95</v>
      </c>
      <c r="C10" s="7">
        <v>1880</v>
      </c>
      <c r="D10" s="8" t="s">
        <v>96</v>
      </c>
      <c r="E10" s="8" t="s">
        <v>97</v>
      </c>
      <c r="F10" s="8" t="s">
        <v>92</v>
      </c>
      <c r="G10" s="6" t="s">
        <v>34</v>
      </c>
      <c r="H10" s="6" t="s">
        <v>93</v>
      </c>
      <c r="I10" s="8" t="s">
        <v>36</v>
      </c>
      <c r="J10" s="9">
        <v>1</v>
      </c>
      <c r="K10" s="9">
        <v>376</v>
      </c>
      <c r="L10" s="9">
        <v>2025</v>
      </c>
      <c r="M10" s="8" t="s">
        <v>98</v>
      </c>
      <c r="N10" s="8" t="s">
        <v>66</v>
      </c>
      <c r="O10" s="8" t="s">
        <v>90</v>
      </c>
      <c r="P10" s="6" t="s">
        <v>39</v>
      </c>
      <c r="Q10" s="8" t="s">
        <v>40</v>
      </c>
      <c r="R10" s="10" t="s">
        <v>64</v>
      </c>
      <c r="S10" s="11"/>
      <c r="T10" s="6"/>
      <c r="U10" s="14" t="str">
        <f>HYPERLINK("https://media.infra-m.ru/2174/2174320/cover/2174320.jpg", "Обложка")</f>
        <v>Обложка</v>
      </c>
      <c r="V10" s="14" t="str">
        <f>HYPERLINK("https://znanium.ru/catalog/product/2174320", "Ознакомиться")</f>
        <v>Ознакомиться</v>
      </c>
      <c r="W10" s="8" t="s">
        <v>94</v>
      </c>
      <c r="X10" s="6" t="s">
        <v>99</v>
      </c>
      <c r="Y10" s="6"/>
      <c r="Z10" s="6" t="s">
        <v>41</v>
      </c>
      <c r="AA10" s="6" t="s">
        <v>100</v>
      </c>
      <c r="AB10" s="8"/>
    </row>
    <row r="11" spans="1:28" s="4" customFormat="1" ht="42" customHeight="1" x14ac:dyDescent="0.2">
      <c r="A11" s="5">
        <v>0</v>
      </c>
      <c r="B11" s="6" t="s">
        <v>102</v>
      </c>
      <c r="C11" s="7">
        <v>1270</v>
      </c>
      <c r="D11" s="8" t="s">
        <v>103</v>
      </c>
      <c r="E11" s="8" t="s">
        <v>104</v>
      </c>
      <c r="F11" s="8" t="s">
        <v>105</v>
      </c>
      <c r="G11" s="6" t="s">
        <v>34</v>
      </c>
      <c r="H11" s="6" t="s">
        <v>52</v>
      </c>
      <c r="I11" s="8" t="s">
        <v>36</v>
      </c>
      <c r="J11" s="9">
        <v>1</v>
      </c>
      <c r="K11" s="9">
        <v>247</v>
      </c>
      <c r="L11" s="9">
        <v>2025</v>
      </c>
      <c r="M11" s="8" t="s">
        <v>106</v>
      </c>
      <c r="N11" s="8" t="s">
        <v>37</v>
      </c>
      <c r="O11" s="8" t="s">
        <v>69</v>
      </c>
      <c r="P11" s="6" t="s">
        <v>39</v>
      </c>
      <c r="Q11" s="8" t="s">
        <v>40</v>
      </c>
      <c r="R11" s="10" t="s">
        <v>107</v>
      </c>
      <c r="S11" s="11"/>
      <c r="T11" s="6"/>
      <c r="U11" s="14" t="str">
        <f>HYPERLINK("https://media.infra-m.ru/2164/2164049/cover/2164049.jpg", "Обложка")</f>
        <v>Обложка</v>
      </c>
      <c r="V11" s="14" t="str">
        <f>HYPERLINK("https://znanium.ru/catalog/product/2164049", "Ознакомиться")</f>
        <v>Ознакомиться</v>
      </c>
      <c r="W11" s="8" t="s">
        <v>70</v>
      </c>
      <c r="X11" s="6" t="s">
        <v>108</v>
      </c>
      <c r="Y11" s="6"/>
      <c r="Z11" s="6" t="s">
        <v>41</v>
      </c>
      <c r="AA11" s="6" t="s">
        <v>83</v>
      </c>
      <c r="AB11" s="8"/>
    </row>
    <row r="12" spans="1:28" s="4" customFormat="1" ht="51.95" customHeight="1" x14ac:dyDescent="0.2">
      <c r="A12" s="5">
        <v>0</v>
      </c>
      <c r="B12" s="6" t="s">
        <v>113</v>
      </c>
      <c r="C12" s="7">
        <v>1990</v>
      </c>
      <c r="D12" s="8" t="s">
        <v>114</v>
      </c>
      <c r="E12" s="8" t="s">
        <v>115</v>
      </c>
      <c r="F12" s="8" t="s">
        <v>116</v>
      </c>
      <c r="G12" s="6" t="s">
        <v>51</v>
      </c>
      <c r="H12" s="6" t="s">
        <v>52</v>
      </c>
      <c r="I12" s="8" t="s">
        <v>36</v>
      </c>
      <c r="J12" s="9">
        <v>1</v>
      </c>
      <c r="K12" s="9">
        <v>394</v>
      </c>
      <c r="L12" s="9">
        <v>2025</v>
      </c>
      <c r="M12" s="8" t="s">
        <v>117</v>
      </c>
      <c r="N12" s="8" t="s">
        <v>118</v>
      </c>
      <c r="O12" s="8" t="s">
        <v>119</v>
      </c>
      <c r="P12" s="6" t="s">
        <v>57</v>
      </c>
      <c r="Q12" s="8" t="s">
        <v>40</v>
      </c>
      <c r="R12" s="10" t="s">
        <v>120</v>
      </c>
      <c r="S12" s="11"/>
      <c r="T12" s="6"/>
      <c r="U12" s="14" t="str">
        <f>HYPERLINK("https://media.infra-m.ru/2169/2169779/cover/2169779.jpg", "Обложка")</f>
        <v>Обложка</v>
      </c>
      <c r="V12" s="14" t="str">
        <f>HYPERLINK("https://znanium.ru/catalog/product/2169779", "Ознакомиться")</f>
        <v>Ознакомиться</v>
      </c>
      <c r="W12" s="8" t="s">
        <v>121</v>
      </c>
      <c r="X12" s="6" t="s">
        <v>99</v>
      </c>
      <c r="Y12" s="6"/>
      <c r="Z12" s="6" t="s">
        <v>41</v>
      </c>
      <c r="AA12" s="6" t="s">
        <v>61</v>
      </c>
      <c r="AB12" s="8"/>
    </row>
    <row r="13" spans="1:28" s="4" customFormat="1" ht="42" customHeight="1" x14ac:dyDescent="0.2">
      <c r="A13" s="5">
        <v>0</v>
      </c>
      <c r="B13" s="6" t="s">
        <v>127</v>
      </c>
      <c r="C13" s="7">
        <v>2070</v>
      </c>
      <c r="D13" s="8" t="s">
        <v>128</v>
      </c>
      <c r="E13" s="8" t="s">
        <v>129</v>
      </c>
      <c r="F13" s="8" t="s">
        <v>63</v>
      </c>
      <c r="G13" s="6" t="s">
        <v>51</v>
      </c>
      <c r="H13" s="6" t="s">
        <v>52</v>
      </c>
      <c r="I13" s="8" t="s">
        <v>53</v>
      </c>
      <c r="J13" s="9">
        <v>1</v>
      </c>
      <c r="K13" s="9">
        <v>395</v>
      </c>
      <c r="L13" s="9">
        <v>2025</v>
      </c>
      <c r="M13" s="8" t="s">
        <v>130</v>
      </c>
      <c r="N13" s="8" t="s">
        <v>55</v>
      </c>
      <c r="O13" s="8" t="s">
        <v>56</v>
      </c>
      <c r="P13" s="6" t="s">
        <v>57</v>
      </c>
      <c r="Q13" s="8" t="s">
        <v>40</v>
      </c>
      <c r="R13" s="10" t="s">
        <v>131</v>
      </c>
      <c r="S13" s="11"/>
      <c r="T13" s="6"/>
      <c r="U13" s="14" t="str">
        <f>HYPERLINK("https://media.infra-m.ru/2165/2165400/cover/2165400.jpg", "Обложка")</f>
        <v>Обложка</v>
      </c>
      <c r="V13" s="14" t="str">
        <f>HYPERLINK("https://znanium.ru/catalog/product/2165400", "Ознакомиться")</f>
        <v>Ознакомиться</v>
      </c>
      <c r="W13" s="8" t="s">
        <v>59</v>
      </c>
      <c r="X13" s="6" t="s">
        <v>60</v>
      </c>
      <c r="Y13" s="6"/>
      <c r="Z13" s="6"/>
      <c r="AA13" s="6" t="s">
        <v>61</v>
      </c>
      <c r="AB13" s="8"/>
    </row>
    <row r="14" spans="1:28" s="4" customFormat="1" ht="42" customHeight="1" x14ac:dyDescent="0.2">
      <c r="A14" s="5">
        <v>0</v>
      </c>
      <c r="B14" s="6" t="s">
        <v>132</v>
      </c>
      <c r="C14" s="7">
        <v>2120</v>
      </c>
      <c r="D14" s="8" t="s">
        <v>133</v>
      </c>
      <c r="E14" s="8" t="s">
        <v>134</v>
      </c>
      <c r="F14" s="8" t="s">
        <v>63</v>
      </c>
      <c r="G14" s="6" t="s">
        <v>51</v>
      </c>
      <c r="H14" s="6" t="s">
        <v>52</v>
      </c>
      <c r="I14" s="8" t="s">
        <v>53</v>
      </c>
      <c r="J14" s="9">
        <v>1</v>
      </c>
      <c r="K14" s="9">
        <v>399</v>
      </c>
      <c r="L14" s="9">
        <v>2025</v>
      </c>
      <c r="M14" s="8" t="s">
        <v>135</v>
      </c>
      <c r="N14" s="8" t="s">
        <v>55</v>
      </c>
      <c r="O14" s="8" t="s">
        <v>56</v>
      </c>
      <c r="P14" s="6" t="s">
        <v>57</v>
      </c>
      <c r="Q14" s="8" t="s">
        <v>40</v>
      </c>
      <c r="R14" s="10" t="s">
        <v>136</v>
      </c>
      <c r="S14" s="11"/>
      <c r="T14" s="6"/>
      <c r="U14" s="14" t="str">
        <f>HYPERLINK("https://media.infra-m.ru/2162/2162082/cover/2162082.jpg", "Обложка")</f>
        <v>Обложка</v>
      </c>
      <c r="V14" s="14" t="str">
        <f>HYPERLINK("https://znanium.ru/catalog/product/2162082", "Ознакомиться")</f>
        <v>Ознакомиться</v>
      </c>
      <c r="W14" s="8" t="s">
        <v>59</v>
      </c>
      <c r="X14" s="6" t="s">
        <v>60</v>
      </c>
      <c r="Y14" s="6"/>
      <c r="Z14" s="6"/>
      <c r="AA14" s="6" t="s">
        <v>61</v>
      </c>
      <c r="AB14" s="8"/>
    </row>
    <row r="15" spans="1:28" s="4" customFormat="1" ht="42" customHeight="1" x14ac:dyDescent="0.2">
      <c r="A15" s="5">
        <v>0</v>
      </c>
      <c r="B15" s="6" t="s">
        <v>137</v>
      </c>
      <c r="C15" s="7">
        <v>2020</v>
      </c>
      <c r="D15" s="8" t="s">
        <v>138</v>
      </c>
      <c r="E15" s="8" t="s">
        <v>139</v>
      </c>
      <c r="F15" s="8" t="s">
        <v>63</v>
      </c>
      <c r="G15" s="6" t="s">
        <v>51</v>
      </c>
      <c r="H15" s="6" t="s">
        <v>52</v>
      </c>
      <c r="I15" s="8" t="s">
        <v>53</v>
      </c>
      <c r="J15" s="9">
        <v>1</v>
      </c>
      <c r="K15" s="9">
        <v>403</v>
      </c>
      <c r="L15" s="9">
        <v>2025</v>
      </c>
      <c r="M15" s="8" t="s">
        <v>140</v>
      </c>
      <c r="N15" s="8" t="s">
        <v>55</v>
      </c>
      <c r="O15" s="8" t="s">
        <v>56</v>
      </c>
      <c r="P15" s="6" t="s">
        <v>57</v>
      </c>
      <c r="Q15" s="8" t="s">
        <v>40</v>
      </c>
      <c r="R15" s="10" t="s">
        <v>141</v>
      </c>
      <c r="S15" s="11"/>
      <c r="T15" s="6"/>
      <c r="U15" s="14" t="str">
        <f>HYPERLINK("https://media.infra-m.ru/2160/2160990/cover/2160990.jpg", "Обложка")</f>
        <v>Обложка</v>
      </c>
      <c r="V15" s="14" t="str">
        <f>HYPERLINK("https://znanium.ru/catalog/product/2160990", "Ознакомиться")</f>
        <v>Ознакомиться</v>
      </c>
      <c r="W15" s="8" t="s">
        <v>59</v>
      </c>
      <c r="X15" s="6" t="s">
        <v>99</v>
      </c>
      <c r="Y15" s="6"/>
      <c r="Z15" s="6"/>
      <c r="AA15" s="6" t="s">
        <v>61</v>
      </c>
      <c r="AB15" s="8"/>
    </row>
    <row r="16" spans="1:28" s="4" customFormat="1" ht="42" customHeight="1" x14ac:dyDescent="0.2">
      <c r="A16" s="5">
        <v>0</v>
      </c>
      <c r="B16" s="6" t="s">
        <v>142</v>
      </c>
      <c r="C16" s="7">
        <v>2330</v>
      </c>
      <c r="D16" s="8" t="s">
        <v>143</v>
      </c>
      <c r="E16" s="8" t="s">
        <v>144</v>
      </c>
      <c r="F16" s="8" t="s">
        <v>63</v>
      </c>
      <c r="G16" s="6" t="s">
        <v>51</v>
      </c>
      <c r="H16" s="6" t="s">
        <v>52</v>
      </c>
      <c r="I16" s="8" t="s">
        <v>53</v>
      </c>
      <c r="J16" s="9">
        <v>1</v>
      </c>
      <c r="K16" s="9">
        <v>467</v>
      </c>
      <c r="L16" s="9">
        <v>2024</v>
      </c>
      <c r="M16" s="8" t="s">
        <v>145</v>
      </c>
      <c r="N16" s="8" t="s">
        <v>55</v>
      </c>
      <c r="O16" s="8" t="s">
        <v>56</v>
      </c>
      <c r="P16" s="6" t="s">
        <v>57</v>
      </c>
      <c r="Q16" s="8" t="s">
        <v>40</v>
      </c>
      <c r="R16" s="10" t="s">
        <v>146</v>
      </c>
      <c r="S16" s="11"/>
      <c r="T16" s="6"/>
      <c r="U16" s="14" t="str">
        <f>HYPERLINK("https://media.infra-m.ru/2130/2130861/cover/2130861.jpg", "Обложка")</f>
        <v>Обложка</v>
      </c>
      <c r="V16" s="14" t="str">
        <f>HYPERLINK("https://znanium.ru/catalog/product/2130861", "Ознакомиться")</f>
        <v>Ознакомиться</v>
      </c>
      <c r="W16" s="8" t="s">
        <v>59</v>
      </c>
      <c r="X16" s="6" t="s">
        <v>147</v>
      </c>
      <c r="Y16" s="6"/>
      <c r="Z16" s="6"/>
      <c r="AA16" s="6" t="s">
        <v>91</v>
      </c>
      <c r="AB16" s="8"/>
    </row>
    <row r="17" spans="1:28" s="4" customFormat="1" ht="51.95" customHeight="1" x14ac:dyDescent="0.2">
      <c r="A17" s="5">
        <v>0</v>
      </c>
      <c r="B17" s="6" t="s">
        <v>148</v>
      </c>
      <c r="C17" s="7">
        <v>1620</v>
      </c>
      <c r="D17" s="8" t="s">
        <v>149</v>
      </c>
      <c r="E17" s="8" t="s">
        <v>150</v>
      </c>
      <c r="F17" s="8" t="s">
        <v>63</v>
      </c>
      <c r="G17" s="6" t="s">
        <v>51</v>
      </c>
      <c r="H17" s="6" t="s">
        <v>52</v>
      </c>
      <c r="I17" s="8" t="s">
        <v>53</v>
      </c>
      <c r="J17" s="9">
        <v>1</v>
      </c>
      <c r="K17" s="9">
        <v>340</v>
      </c>
      <c r="L17" s="9">
        <v>2024</v>
      </c>
      <c r="M17" s="8" t="s">
        <v>151</v>
      </c>
      <c r="N17" s="8" t="s">
        <v>55</v>
      </c>
      <c r="O17" s="8" t="s">
        <v>56</v>
      </c>
      <c r="P17" s="6" t="s">
        <v>57</v>
      </c>
      <c r="Q17" s="8" t="s">
        <v>40</v>
      </c>
      <c r="R17" s="10" t="s">
        <v>152</v>
      </c>
      <c r="S17" s="11"/>
      <c r="T17" s="6"/>
      <c r="U17" s="14" t="str">
        <f>HYPERLINK("https://media.infra-m.ru/2063/2063440/cover/2063440.jpg", "Обложка")</f>
        <v>Обложка</v>
      </c>
      <c r="V17" s="14" t="str">
        <f>HYPERLINK("https://znanium.ru/catalog/product/2063440", "Ознакомиться")</f>
        <v>Ознакомиться</v>
      </c>
      <c r="W17" s="8" t="s">
        <v>59</v>
      </c>
      <c r="X17" s="6" t="s">
        <v>153</v>
      </c>
      <c r="Y17" s="6"/>
      <c r="Z17" s="6"/>
      <c r="AA17" s="6" t="s">
        <v>91</v>
      </c>
      <c r="AB17" s="8"/>
    </row>
    <row r="18" spans="1:28" s="4" customFormat="1" ht="51.95" customHeight="1" x14ac:dyDescent="0.2">
      <c r="A18" s="5">
        <v>0</v>
      </c>
      <c r="B18" s="6" t="s">
        <v>154</v>
      </c>
      <c r="C18" s="7">
        <v>1780</v>
      </c>
      <c r="D18" s="8" t="s">
        <v>155</v>
      </c>
      <c r="E18" s="8" t="s">
        <v>156</v>
      </c>
      <c r="F18" s="8" t="s">
        <v>63</v>
      </c>
      <c r="G18" s="6" t="s">
        <v>51</v>
      </c>
      <c r="H18" s="6" t="s">
        <v>52</v>
      </c>
      <c r="I18" s="8" t="s">
        <v>53</v>
      </c>
      <c r="J18" s="9">
        <v>1</v>
      </c>
      <c r="K18" s="9">
        <v>371</v>
      </c>
      <c r="L18" s="9">
        <v>2024</v>
      </c>
      <c r="M18" s="8" t="s">
        <v>157</v>
      </c>
      <c r="N18" s="8" t="s">
        <v>55</v>
      </c>
      <c r="O18" s="8" t="s">
        <v>56</v>
      </c>
      <c r="P18" s="6" t="s">
        <v>57</v>
      </c>
      <c r="Q18" s="8" t="s">
        <v>40</v>
      </c>
      <c r="R18" s="10" t="s">
        <v>158</v>
      </c>
      <c r="S18" s="11"/>
      <c r="T18" s="6"/>
      <c r="U18" s="14" t="str">
        <f>HYPERLINK("https://media.infra-m.ru/2049/2049710/cover/2049710.jpg", "Обложка")</f>
        <v>Обложка</v>
      </c>
      <c r="V18" s="14" t="str">
        <f>HYPERLINK("https://znanium.ru/catalog/product/2049710", "Ознакомиться")</f>
        <v>Ознакомиться</v>
      </c>
      <c r="W18" s="8" t="s">
        <v>59</v>
      </c>
      <c r="X18" s="6" t="s">
        <v>159</v>
      </c>
      <c r="Y18" s="6"/>
      <c r="Z18" s="6"/>
      <c r="AA18" s="6" t="s">
        <v>91</v>
      </c>
      <c r="AB18" s="8"/>
    </row>
    <row r="19" spans="1:28" s="4" customFormat="1" ht="42" customHeight="1" x14ac:dyDescent="0.2">
      <c r="A19" s="5">
        <v>0</v>
      </c>
      <c r="B19" s="6" t="s">
        <v>160</v>
      </c>
      <c r="C19" s="7">
        <v>2690</v>
      </c>
      <c r="D19" s="8" t="s">
        <v>161</v>
      </c>
      <c r="E19" s="8" t="s">
        <v>162</v>
      </c>
      <c r="F19" s="8" t="s">
        <v>63</v>
      </c>
      <c r="G19" s="6" t="s">
        <v>51</v>
      </c>
      <c r="H19" s="6" t="s">
        <v>52</v>
      </c>
      <c r="I19" s="8" t="s">
        <v>53</v>
      </c>
      <c r="J19" s="9">
        <v>1</v>
      </c>
      <c r="K19" s="9">
        <v>524</v>
      </c>
      <c r="L19" s="9">
        <v>2025</v>
      </c>
      <c r="M19" s="8" t="s">
        <v>163</v>
      </c>
      <c r="N19" s="8" t="s">
        <v>55</v>
      </c>
      <c r="O19" s="8" t="s">
        <v>56</v>
      </c>
      <c r="P19" s="6" t="s">
        <v>57</v>
      </c>
      <c r="Q19" s="8" t="s">
        <v>40</v>
      </c>
      <c r="R19" s="10" t="s">
        <v>164</v>
      </c>
      <c r="S19" s="11"/>
      <c r="T19" s="6"/>
      <c r="U19" s="14" t="str">
        <f>HYPERLINK("https://media.infra-m.ru/2157/2157620/cover/2157620.jpg", "Обложка")</f>
        <v>Обложка</v>
      </c>
      <c r="V19" s="14" t="str">
        <f>HYPERLINK("https://znanium.ru/catalog/product/2157620", "Ознакомиться")</f>
        <v>Ознакомиться</v>
      </c>
      <c r="W19" s="8" t="s">
        <v>59</v>
      </c>
      <c r="X19" s="6" t="s">
        <v>108</v>
      </c>
      <c r="Y19" s="6"/>
      <c r="Z19" s="6"/>
      <c r="AA19" s="6" t="s">
        <v>61</v>
      </c>
      <c r="AB19" s="8"/>
    </row>
    <row r="20" spans="1:28" s="4" customFormat="1" ht="51.95" customHeight="1" x14ac:dyDescent="0.2">
      <c r="A20" s="5">
        <v>0</v>
      </c>
      <c r="B20" s="6" t="s">
        <v>165</v>
      </c>
      <c r="C20" s="13">
        <v>810</v>
      </c>
      <c r="D20" s="8" t="s">
        <v>166</v>
      </c>
      <c r="E20" s="8" t="s">
        <v>167</v>
      </c>
      <c r="F20" s="8" t="s">
        <v>168</v>
      </c>
      <c r="G20" s="6" t="s">
        <v>51</v>
      </c>
      <c r="H20" s="6" t="s">
        <v>52</v>
      </c>
      <c r="I20" s="8" t="s">
        <v>36</v>
      </c>
      <c r="J20" s="9">
        <v>1</v>
      </c>
      <c r="K20" s="9">
        <v>160</v>
      </c>
      <c r="L20" s="9">
        <v>2024</v>
      </c>
      <c r="M20" s="8" t="s">
        <v>169</v>
      </c>
      <c r="N20" s="8" t="s">
        <v>55</v>
      </c>
      <c r="O20" s="8" t="s">
        <v>56</v>
      </c>
      <c r="P20" s="6" t="s">
        <v>39</v>
      </c>
      <c r="Q20" s="8" t="s">
        <v>40</v>
      </c>
      <c r="R20" s="10" t="s">
        <v>170</v>
      </c>
      <c r="S20" s="11"/>
      <c r="T20" s="6"/>
      <c r="U20" s="14" t="str">
        <f>HYPERLINK("https://media.infra-m.ru/1989/1989235/cover/1989235.jpg", "Обложка")</f>
        <v>Обложка</v>
      </c>
      <c r="V20" s="14" t="str">
        <f>HYPERLINK("https://znanium.ru/catalog/product/1989235", "Ознакомиться")</f>
        <v>Ознакомиться</v>
      </c>
      <c r="W20" s="8" t="s">
        <v>171</v>
      </c>
      <c r="X20" s="6" t="s">
        <v>172</v>
      </c>
      <c r="Y20" s="6"/>
      <c r="Z20" s="6"/>
      <c r="AA20" s="6" t="s">
        <v>91</v>
      </c>
      <c r="AB20" s="8"/>
    </row>
    <row r="21" spans="1:28" s="4" customFormat="1" ht="51.95" customHeight="1" x14ac:dyDescent="0.2">
      <c r="A21" s="5">
        <v>0</v>
      </c>
      <c r="B21" s="6" t="s">
        <v>173</v>
      </c>
      <c r="C21" s="7">
        <v>2020</v>
      </c>
      <c r="D21" s="8" t="s">
        <v>174</v>
      </c>
      <c r="E21" s="8" t="s">
        <v>175</v>
      </c>
      <c r="F21" s="8" t="s">
        <v>63</v>
      </c>
      <c r="G21" s="6" t="s">
        <v>51</v>
      </c>
      <c r="H21" s="6" t="s">
        <v>52</v>
      </c>
      <c r="I21" s="8" t="s">
        <v>53</v>
      </c>
      <c r="J21" s="9">
        <v>1</v>
      </c>
      <c r="K21" s="9">
        <v>393</v>
      </c>
      <c r="L21" s="9">
        <v>2025</v>
      </c>
      <c r="M21" s="8" t="s">
        <v>176</v>
      </c>
      <c r="N21" s="8" t="s">
        <v>55</v>
      </c>
      <c r="O21" s="8" t="s">
        <v>56</v>
      </c>
      <c r="P21" s="6" t="s">
        <v>57</v>
      </c>
      <c r="Q21" s="8" t="s">
        <v>40</v>
      </c>
      <c r="R21" s="10" t="s">
        <v>177</v>
      </c>
      <c r="S21" s="11"/>
      <c r="T21" s="6"/>
      <c r="U21" s="14" t="str">
        <f>HYPERLINK("https://media.infra-m.ru/2163/2163270/cover/2163270.jpg", "Обложка")</f>
        <v>Обложка</v>
      </c>
      <c r="V21" s="14" t="str">
        <f>HYPERLINK("https://znanium.ru/catalog/product/2163270", "Ознакомиться")</f>
        <v>Ознакомиться</v>
      </c>
      <c r="W21" s="8" t="s">
        <v>59</v>
      </c>
      <c r="X21" s="6" t="s">
        <v>60</v>
      </c>
      <c r="Y21" s="6"/>
      <c r="Z21" s="6"/>
      <c r="AA21" s="6" t="s">
        <v>61</v>
      </c>
      <c r="AB21" s="8"/>
    </row>
    <row r="22" spans="1:28" s="4" customFormat="1" ht="51.95" customHeight="1" x14ac:dyDescent="0.2">
      <c r="A22" s="5">
        <v>0</v>
      </c>
      <c r="B22" s="6" t="s">
        <v>178</v>
      </c>
      <c r="C22" s="7">
        <v>1040</v>
      </c>
      <c r="D22" s="8" t="s">
        <v>179</v>
      </c>
      <c r="E22" s="8" t="s">
        <v>180</v>
      </c>
      <c r="F22" s="8" t="s">
        <v>181</v>
      </c>
      <c r="G22" s="6" t="s">
        <v>51</v>
      </c>
      <c r="H22" s="6" t="s">
        <v>52</v>
      </c>
      <c r="I22" s="8" t="s">
        <v>36</v>
      </c>
      <c r="J22" s="9">
        <v>1</v>
      </c>
      <c r="K22" s="9">
        <v>206</v>
      </c>
      <c r="L22" s="9">
        <v>2025</v>
      </c>
      <c r="M22" s="8" t="s">
        <v>182</v>
      </c>
      <c r="N22" s="8" t="s">
        <v>66</v>
      </c>
      <c r="O22" s="8" t="s">
        <v>183</v>
      </c>
      <c r="P22" s="6" t="s">
        <v>39</v>
      </c>
      <c r="Q22" s="8" t="s">
        <v>40</v>
      </c>
      <c r="R22" s="10" t="s">
        <v>184</v>
      </c>
      <c r="S22" s="11"/>
      <c r="T22" s="6"/>
      <c r="U22" s="14" t="str">
        <f>HYPERLINK("https://media.infra-m.ru/2157/2157634/cover/2157634.jpg", "Обложка")</f>
        <v>Обложка</v>
      </c>
      <c r="V22" s="14" t="str">
        <f>HYPERLINK("https://znanium.ru/catalog/product/2157634", "Ознакомиться")</f>
        <v>Ознакомиться</v>
      </c>
      <c r="W22" s="8" t="s">
        <v>185</v>
      </c>
      <c r="X22" s="6" t="s">
        <v>186</v>
      </c>
      <c r="Y22" s="6"/>
      <c r="Z22" s="6" t="s">
        <v>41</v>
      </c>
      <c r="AA22" s="6" t="s">
        <v>61</v>
      </c>
      <c r="AB22" s="8"/>
    </row>
    <row r="23" spans="1:28" s="4" customFormat="1" ht="51.95" customHeight="1" x14ac:dyDescent="0.2">
      <c r="A23" s="5">
        <v>0</v>
      </c>
      <c r="B23" s="6" t="s">
        <v>194</v>
      </c>
      <c r="C23" s="7">
        <v>1050</v>
      </c>
      <c r="D23" s="8" t="s">
        <v>195</v>
      </c>
      <c r="E23" s="8" t="s">
        <v>193</v>
      </c>
      <c r="F23" s="8" t="s">
        <v>196</v>
      </c>
      <c r="G23" s="6" t="s">
        <v>51</v>
      </c>
      <c r="H23" s="6" t="s">
        <v>52</v>
      </c>
      <c r="I23" s="8" t="s">
        <v>36</v>
      </c>
      <c r="J23" s="9">
        <v>1</v>
      </c>
      <c r="K23" s="9">
        <v>202</v>
      </c>
      <c r="L23" s="9">
        <v>2025</v>
      </c>
      <c r="M23" s="8" t="s">
        <v>197</v>
      </c>
      <c r="N23" s="8" t="s">
        <v>37</v>
      </c>
      <c r="O23" s="8" t="s">
        <v>38</v>
      </c>
      <c r="P23" s="6" t="s">
        <v>39</v>
      </c>
      <c r="Q23" s="8" t="s">
        <v>40</v>
      </c>
      <c r="R23" s="10" t="s">
        <v>198</v>
      </c>
      <c r="S23" s="11"/>
      <c r="T23" s="6"/>
      <c r="U23" s="14" t="str">
        <f>HYPERLINK("https://media.infra-m.ru/1171/1171948/cover/1171948.jpg", "Обложка")</f>
        <v>Обложка</v>
      </c>
      <c r="V23" s="14" t="str">
        <f>HYPERLINK("https://znanium.ru/catalog/product/1171948", "Ознакомиться")</f>
        <v>Ознакомиться</v>
      </c>
      <c r="W23" s="8" t="s">
        <v>199</v>
      </c>
      <c r="X23" s="6" t="s">
        <v>82</v>
      </c>
      <c r="Y23" s="6"/>
      <c r="Z23" s="6"/>
      <c r="AA23" s="6" t="s">
        <v>61</v>
      </c>
      <c r="AB23" s="8"/>
    </row>
    <row r="24" spans="1:28" s="4" customFormat="1" ht="42" customHeight="1" x14ac:dyDescent="0.2">
      <c r="A24" s="5">
        <v>0</v>
      </c>
      <c r="B24" s="6" t="s">
        <v>207</v>
      </c>
      <c r="C24" s="7">
        <v>1440</v>
      </c>
      <c r="D24" s="8" t="s">
        <v>208</v>
      </c>
      <c r="E24" s="8" t="s">
        <v>209</v>
      </c>
      <c r="F24" s="8" t="s">
        <v>210</v>
      </c>
      <c r="G24" s="6" t="s">
        <v>34</v>
      </c>
      <c r="H24" s="6" t="s">
        <v>52</v>
      </c>
      <c r="I24" s="8" t="s">
        <v>36</v>
      </c>
      <c r="J24" s="9">
        <v>1</v>
      </c>
      <c r="K24" s="9">
        <v>287</v>
      </c>
      <c r="L24" s="9">
        <v>2025</v>
      </c>
      <c r="M24" s="8" t="s">
        <v>211</v>
      </c>
      <c r="N24" s="8" t="s">
        <v>37</v>
      </c>
      <c r="O24" s="8" t="s">
        <v>38</v>
      </c>
      <c r="P24" s="6" t="s">
        <v>39</v>
      </c>
      <c r="Q24" s="8" t="s">
        <v>40</v>
      </c>
      <c r="R24" s="10" t="s">
        <v>212</v>
      </c>
      <c r="S24" s="11"/>
      <c r="T24" s="6"/>
      <c r="U24" s="14" t="str">
        <f>HYPERLINK("https://media.infra-m.ru/2164/2164154/cover/2164154.jpg", "Обложка")</f>
        <v>Обложка</v>
      </c>
      <c r="V24" s="14" t="str">
        <f>HYPERLINK("https://znanium.ru/catalog/product/2164154", "Ознакомиться")</f>
        <v>Ознакомиться</v>
      </c>
      <c r="W24" s="8" t="s">
        <v>59</v>
      </c>
      <c r="X24" s="6" t="s">
        <v>108</v>
      </c>
      <c r="Y24" s="6"/>
      <c r="Z24" s="6" t="s">
        <v>41</v>
      </c>
      <c r="AA24" s="6" t="s">
        <v>100</v>
      </c>
      <c r="AB24" s="8"/>
    </row>
    <row r="25" spans="1:28" s="4" customFormat="1" ht="42" customHeight="1" x14ac:dyDescent="0.2">
      <c r="A25" s="5">
        <v>0</v>
      </c>
      <c r="B25" s="6" t="s">
        <v>215</v>
      </c>
      <c r="C25" s="7">
        <v>1870</v>
      </c>
      <c r="D25" s="8" t="s">
        <v>216</v>
      </c>
      <c r="E25" s="8" t="s">
        <v>217</v>
      </c>
      <c r="F25" s="8" t="s">
        <v>218</v>
      </c>
      <c r="G25" s="6" t="s">
        <v>51</v>
      </c>
      <c r="H25" s="6" t="s">
        <v>52</v>
      </c>
      <c r="I25" s="8" t="s">
        <v>125</v>
      </c>
      <c r="J25" s="9">
        <v>1</v>
      </c>
      <c r="K25" s="9">
        <v>366</v>
      </c>
      <c r="L25" s="9">
        <v>2025</v>
      </c>
      <c r="M25" s="8" t="s">
        <v>219</v>
      </c>
      <c r="N25" s="8" t="s">
        <v>118</v>
      </c>
      <c r="O25" s="8" t="s">
        <v>122</v>
      </c>
      <c r="P25" s="6" t="s">
        <v>39</v>
      </c>
      <c r="Q25" s="8" t="s">
        <v>40</v>
      </c>
      <c r="R25" s="10" t="s">
        <v>220</v>
      </c>
      <c r="S25" s="11"/>
      <c r="T25" s="6"/>
      <c r="U25" s="14" t="str">
        <f>HYPERLINK("https://media.infra-m.ru/2169/2169858/cover/2169858.jpg", "Обложка")</f>
        <v>Обложка</v>
      </c>
      <c r="V25" s="14" t="str">
        <f>HYPERLINK("https://znanium.ru/catalog/product/2169858", "Ознакомиться")</f>
        <v>Ознакомиться</v>
      </c>
      <c r="W25" s="8" t="s">
        <v>221</v>
      </c>
      <c r="X25" s="6" t="s">
        <v>99</v>
      </c>
      <c r="Y25" s="6"/>
      <c r="Z25" s="6" t="s">
        <v>41</v>
      </c>
      <c r="AA25" s="6" t="s">
        <v>61</v>
      </c>
      <c r="AB25" s="8"/>
    </row>
    <row r="26" spans="1:28" s="4" customFormat="1" ht="51.95" customHeight="1" x14ac:dyDescent="0.2">
      <c r="A26" s="5">
        <v>0</v>
      </c>
      <c r="B26" s="6" t="s">
        <v>224</v>
      </c>
      <c r="C26" s="7">
        <v>2680</v>
      </c>
      <c r="D26" s="8" t="s">
        <v>225</v>
      </c>
      <c r="E26" s="8" t="s">
        <v>226</v>
      </c>
      <c r="F26" s="8" t="s">
        <v>227</v>
      </c>
      <c r="G26" s="6" t="s">
        <v>51</v>
      </c>
      <c r="H26" s="6" t="s">
        <v>52</v>
      </c>
      <c r="I26" s="8" t="s">
        <v>36</v>
      </c>
      <c r="J26" s="9">
        <v>1</v>
      </c>
      <c r="K26" s="9">
        <v>535</v>
      </c>
      <c r="L26" s="9">
        <v>2025</v>
      </c>
      <c r="M26" s="8" t="s">
        <v>228</v>
      </c>
      <c r="N26" s="8" t="s">
        <v>66</v>
      </c>
      <c r="O26" s="8" t="s">
        <v>109</v>
      </c>
      <c r="P26" s="6" t="s">
        <v>57</v>
      </c>
      <c r="Q26" s="8" t="s">
        <v>40</v>
      </c>
      <c r="R26" s="10" t="s">
        <v>229</v>
      </c>
      <c r="S26" s="11"/>
      <c r="T26" s="6"/>
      <c r="U26" s="14" t="str">
        <f>HYPERLINK("https://media.infra-m.ru/2108/2108588/cover/2108588.jpg", "Обложка")</f>
        <v>Обложка</v>
      </c>
      <c r="V26" s="14" t="str">
        <f>HYPERLINK("https://znanium.ru/catalog/product/2108588", "Ознакомиться")</f>
        <v>Ознакомиться</v>
      </c>
      <c r="W26" s="8" t="s">
        <v>112</v>
      </c>
      <c r="X26" s="6" t="s">
        <v>82</v>
      </c>
      <c r="Y26" s="6"/>
      <c r="Z26" s="6"/>
      <c r="AA26" s="6" t="s">
        <v>100</v>
      </c>
      <c r="AB26" s="8"/>
    </row>
    <row r="27" spans="1:28" s="4" customFormat="1" ht="51.95" customHeight="1" x14ac:dyDescent="0.2">
      <c r="A27" s="5">
        <v>0</v>
      </c>
      <c r="B27" s="6" t="s">
        <v>233</v>
      </c>
      <c r="C27" s="7">
        <v>1540</v>
      </c>
      <c r="D27" s="8" t="s">
        <v>234</v>
      </c>
      <c r="E27" s="8" t="s">
        <v>235</v>
      </c>
      <c r="F27" s="8" t="s">
        <v>230</v>
      </c>
      <c r="G27" s="6" t="s">
        <v>51</v>
      </c>
      <c r="H27" s="6" t="s">
        <v>52</v>
      </c>
      <c r="I27" s="8" t="s">
        <v>53</v>
      </c>
      <c r="J27" s="9">
        <v>1</v>
      </c>
      <c r="K27" s="9">
        <v>306</v>
      </c>
      <c r="L27" s="9">
        <v>2025</v>
      </c>
      <c r="M27" s="8" t="s">
        <v>236</v>
      </c>
      <c r="N27" s="8" t="s">
        <v>66</v>
      </c>
      <c r="O27" s="8" t="s">
        <v>109</v>
      </c>
      <c r="P27" s="6" t="s">
        <v>39</v>
      </c>
      <c r="Q27" s="8" t="s">
        <v>40</v>
      </c>
      <c r="R27" s="10" t="s">
        <v>231</v>
      </c>
      <c r="S27" s="11"/>
      <c r="T27" s="6"/>
      <c r="U27" s="14" t="str">
        <f>HYPERLINK("https://media.infra-m.ru/2135/2135816/cover/2135816.jpg", "Обложка")</f>
        <v>Обложка</v>
      </c>
      <c r="V27" s="14" t="str">
        <f>HYPERLINK("https://znanium.ru/catalog/product/2135816", "Ознакомиться")</f>
        <v>Ознакомиться</v>
      </c>
      <c r="W27" s="8" t="s">
        <v>232</v>
      </c>
      <c r="X27" s="6" t="s">
        <v>108</v>
      </c>
      <c r="Y27" s="6"/>
      <c r="Z27" s="6"/>
      <c r="AA27" s="6" t="s">
        <v>237</v>
      </c>
      <c r="AB27" s="8"/>
    </row>
    <row r="28" spans="1:28" s="4" customFormat="1" ht="42" customHeight="1" x14ac:dyDescent="0.2">
      <c r="A28" s="5">
        <v>0</v>
      </c>
      <c r="B28" s="6" t="s">
        <v>238</v>
      </c>
      <c r="C28" s="7">
        <v>1500</v>
      </c>
      <c r="D28" s="8" t="s">
        <v>239</v>
      </c>
      <c r="E28" s="8" t="s">
        <v>240</v>
      </c>
      <c r="F28" s="8" t="s">
        <v>241</v>
      </c>
      <c r="G28" s="6" t="s">
        <v>51</v>
      </c>
      <c r="H28" s="6" t="s">
        <v>52</v>
      </c>
      <c r="I28" s="8" t="s">
        <v>36</v>
      </c>
      <c r="J28" s="9">
        <v>1</v>
      </c>
      <c r="K28" s="9">
        <v>297</v>
      </c>
      <c r="L28" s="9">
        <v>2025</v>
      </c>
      <c r="M28" s="8" t="s">
        <v>242</v>
      </c>
      <c r="N28" s="8" t="s">
        <v>66</v>
      </c>
      <c r="O28" s="8" t="s">
        <v>109</v>
      </c>
      <c r="P28" s="6" t="s">
        <v>57</v>
      </c>
      <c r="Q28" s="8" t="s">
        <v>40</v>
      </c>
      <c r="R28" s="10" t="s">
        <v>243</v>
      </c>
      <c r="S28" s="11"/>
      <c r="T28" s="6" t="s">
        <v>65</v>
      </c>
      <c r="U28" s="14" t="str">
        <f>HYPERLINK("https://media.infra-m.ru/1029/1029641/cover/1029641.jpg", "Обложка")</f>
        <v>Обложка</v>
      </c>
      <c r="V28" s="14" t="str">
        <f>HYPERLINK("https://znanium.ru/catalog/product/1029641", "Ознакомиться")</f>
        <v>Ознакомиться</v>
      </c>
      <c r="W28" s="8" t="s">
        <v>244</v>
      </c>
      <c r="X28" s="6" t="s">
        <v>99</v>
      </c>
      <c r="Y28" s="6"/>
      <c r="Z28" s="6" t="s">
        <v>203</v>
      </c>
      <c r="AA28" s="6" t="s">
        <v>61</v>
      </c>
      <c r="AB28" s="8"/>
    </row>
    <row r="29" spans="1:28" s="4" customFormat="1" ht="42" customHeight="1" x14ac:dyDescent="0.2">
      <c r="A29" s="5">
        <v>0</v>
      </c>
      <c r="B29" s="6" t="s">
        <v>247</v>
      </c>
      <c r="C29" s="13">
        <v>620</v>
      </c>
      <c r="D29" s="8" t="s">
        <v>248</v>
      </c>
      <c r="E29" s="8" t="s">
        <v>249</v>
      </c>
      <c r="F29" s="8" t="s">
        <v>250</v>
      </c>
      <c r="G29" s="6" t="s">
        <v>43</v>
      </c>
      <c r="H29" s="6" t="s">
        <v>35</v>
      </c>
      <c r="I29" s="8" t="s">
        <v>36</v>
      </c>
      <c r="J29" s="9">
        <v>1</v>
      </c>
      <c r="K29" s="9">
        <v>112</v>
      </c>
      <c r="L29" s="9">
        <v>2025</v>
      </c>
      <c r="M29" s="8" t="s">
        <v>251</v>
      </c>
      <c r="N29" s="8" t="s">
        <v>118</v>
      </c>
      <c r="O29" s="8" t="s">
        <v>204</v>
      </c>
      <c r="P29" s="6" t="s">
        <v>39</v>
      </c>
      <c r="Q29" s="8" t="s">
        <v>40</v>
      </c>
      <c r="R29" s="10" t="s">
        <v>252</v>
      </c>
      <c r="S29" s="11"/>
      <c r="T29" s="6"/>
      <c r="U29" s="14" t="str">
        <f>HYPERLINK("https://media.infra-m.ru/2169/2169371/cover/2169371.jpg", "Обложка")</f>
        <v>Обложка</v>
      </c>
      <c r="V29" s="14" t="str">
        <f>HYPERLINK("https://znanium.ru/catalog/product/2169371", "Ознакомиться")</f>
        <v>Ознакомиться</v>
      </c>
      <c r="W29" s="8" t="s">
        <v>253</v>
      </c>
      <c r="X29" s="6" t="s">
        <v>99</v>
      </c>
      <c r="Y29" s="6" t="s">
        <v>30</v>
      </c>
      <c r="Z29" s="6" t="s">
        <v>41</v>
      </c>
      <c r="AA29" s="6" t="s">
        <v>83</v>
      </c>
      <c r="AB29" s="8"/>
    </row>
    <row r="30" spans="1:28" s="4" customFormat="1" ht="44.1" customHeight="1" x14ac:dyDescent="0.2">
      <c r="A30" s="5">
        <v>0</v>
      </c>
      <c r="B30" s="6" t="s">
        <v>257</v>
      </c>
      <c r="C30" s="7">
        <v>1790</v>
      </c>
      <c r="D30" s="8" t="s">
        <v>258</v>
      </c>
      <c r="E30" s="8" t="s">
        <v>259</v>
      </c>
      <c r="F30" s="8" t="s">
        <v>260</v>
      </c>
      <c r="G30" s="6" t="s">
        <v>51</v>
      </c>
      <c r="H30" s="6" t="s">
        <v>52</v>
      </c>
      <c r="I30" s="8" t="s">
        <v>53</v>
      </c>
      <c r="J30" s="9">
        <v>1</v>
      </c>
      <c r="K30" s="9">
        <v>345</v>
      </c>
      <c r="L30" s="9">
        <v>2025</v>
      </c>
      <c r="M30" s="8" t="s">
        <v>261</v>
      </c>
      <c r="N30" s="8" t="s">
        <v>66</v>
      </c>
      <c r="O30" s="8" t="s">
        <v>109</v>
      </c>
      <c r="P30" s="6" t="s">
        <v>57</v>
      </c>
      <c r="Q30" s="8" t="s">
        <v>40</v>
      </c>
      <c r="R30" s="10" t="s">
        <v>222</v>
      </c>
      <c r="S30" s="11"/>
      <c r="T30" s="6"/>
      <c r="U30" s="14" t="str">
        <f>HYPERLINK("https://media.infra-m.ru/2135/2135820/cover/2135820.jpg", "Обложка")</f>
        <v>Обложка</v>
      </c>
      <c r="V30" s="14" t="str">
        <f>HYPERLINK("https://znanium.ru/catalog/product/2135820", "Ознакомиться")</f>
        <v>Ознакомиться</v>
      </c>
      <c r="W30" s="8" t="s">
        <v>59</v>
      </c>
      <c r="X30" s="6" t="s">
        <v>108</v>
      </c>
      <c r="Y30" s="6"/>
      <c r="Z30" s="6"/>
      <c r="AA30" s="6" t="s">
        <v>61</v>
      </c>
      <c r="AB30" s="8"/>
    </row>
    <row r="31" spans="1:28" s="4" customFormat="1" ht="42" customHeight="1" x14ac:dyDescent="0.2">
      <c r="A31" s="5">
        <v>0</v>
      </c>
      <c r="B31" s="6" t="s">
        <v>266</v>
      </c>
      <c r="C31" s="7">
        <v>1090</v>
      </c>
      <c r="D31" s="8" t="s">
        <v>267</v>
      </c>
      <c r="E31" s="8" t="s">
        <v>268</v>
      </c>
      <c r="F31" s="8" t="s">
        <v>269</v>
      </c>
      <c r="G31" s="6" t="s">
        <v>51</v>
      </c>
      <c r="H31" s="6" t="s">
        <v>52</v>
      </c>
      <c r="I31" s="8" t="s">
        <v>36</v>
      </c>
      <c r="J31" s="9">
        <v>1</v>
      </c>
      <c r="K31" s="9">
        <v>212</v>
      </c>
      <c r="L31" s="9">
        <v>2025</v>
      </c>
      <c r="M31" s="8" t="s">
        <v>270</v>
      </c>
      <c r="N31" s="8" t="s">
        <v>55</v>
      </c>
      <c r="O31" s="8" t="s">
        <v>56</v>
      </c>
      <c r="P31" s="6" t="s">
        <v>39</v>
      </c>
      <c r="Q31" s="8" t="s">
        <v>40</v>
      </c>
      <c r="R31" s="10" t="s">
        <v>271</v>
      </c>
      <c r="S31" s="11"/>
      <c r="T31" s="6"/>
      <c r="U31" s="14" t="str">
        <f>HYPERLINK("https://media.infra-m.ru/2172/2172160/cover/2172160.jpg", "Обложка")</f>
        <v>Обложка</v>
      </c>
      <c r="V31" s="14" t="str">
        <f>HYPERLINK("https://znanium.ru/catalog/product/2172160", "Ознакомиться")</f>
        <v>Ознакомиться</v>
      </c>
      <c r="W31" s="8" t="s">
        <v>70</v>
      </c>
      <c r="X31" s="6" t="s">
        <v>99</v>
      </c>
      <c r="Y31" s="6"/>
      <c r="Z31" s="6" t="s">
        <v>41</v>
      </c>
      <c r="AA31" s="6" t="s">
        <v>61</v>
      </c>
      <c r="AB31" s="8"/>
    </row>
    <row r="32" spans="1:28" s="4" customFormat="1" ht="42" customHeight="1" x14ac:dyDescent="0.2">
      <c r="A32" s="5">
        <v>0</v>
      </c>
      <c r="B32" s="6" t="s">
        <v>273</v>
      </c>
      <c r="C32" s="13">
        <v>980</v>
      </c>
      <c r="D32" s="8" t="s">
        <v>274</v>
      </c>
      <c r="E32" s="8" t="s">
        <v>275</v>
      </c>
      <c r="F32" s="8" t="s">
        <v>276</v>
      </c>
      <c r="G32" s="6" t="s">
        <v>34</v>
      </c>
      <c r="H32" s="6" t="s">
        <v>52</v>
      </c>
      <c r="I32" s="8" t="s">
        <v>36</v>
      </c>
      <c r="J32" s="9">
        <v>1</v>
      </c>
      <c r="K32" s="9">
        <v>207</v>
      </c>
      <c r="L32" s="9">
        <v>2024</v>
      </c>
      <c r="M32" s="8" t="s">
        <v>277</v>
      </c>
      <c r="N32" s="8" t="s">
        <v>118</v>
      </c>
      <c r="O32" s="8" t="s">
        <v>204</v>
      </c>
      <c r="P32" s="6" t="s">
        <v>39</v>
      </c>
      <c r="Q32" s="8" t="s">
        <v>40</v>
      </c>
      <c r="R32" s="10" t="s">
        <v>278</v>
      </c>
      <c r="S32" s="11"/>
      <c r="T32" s="6" t="s">
        <v>65</v>
      </c>
      <c r="U32" s="14" t="str">
        <f>HYPERLINK("https://media.infra-m.ru/2145/2145826/cover/2145826.jpg", "Обложка")</f>
        <v>Обложка</v>
      </c>
      <c r="V32" s="14" t="str">
        <f>HYPERLINK("https://znanium.ru/catalog/product/2145826", "Ознакомиться")</f>
        <v>Ознакомиться</v>
      </c>
      <c r="W32" s="8" t="s">
        <v>85</v>
      </c>
      <c r="X32" s="6" t="s">
        <v>279</v>
      </c>
      <c r="Y32" s="6"/>
      <c r="Z32" s="6" t="s">
        <v>41</v>
      </c>
      <c r="AA32" s="6" t="s">
        <v>91</v>
      </c>
      <c r="AB32" s="8"/>
    </row>
    <row r="33" spans="1:28" s="4" customFormat="1" ht="42" customHeight="1" x14ac:dyDescent="0.2">
      <c r="A33" s="5">
        <v>0</v>
      </c>
      <c r="B33" s="6" t="s">
        <v>280</v>
      </c>
      <c r="C33" s="7">
        <v>1640</v>
      </c>
      <c r="D33" s="8" t="s">
        <v>281</v>
      </c>
      <c r="E33" s="8" t="s">
        <v>282</v>
      </c>
      <c r="F33" s="8" t="s">
        <v>283</v>
      </c>
      <c r="G33" s="6" t="s">
        <v>51</v>
      </c>
      <c r="H33" s="6" t="s">
        <v>52</v>
      </c>
      <c r="I33" s="8" t="s">
        <v>36</v>
      </c>
      <c r="J33" s="9">
        <v>1</v>
      </c>
      <c r="K33" s="9">
        <v>313</v>
      </c>
      <c r="L33" s="9">
        <v>2025</v>
      </c>
      <c r="M33" s="8" t="s">
        <v>284</v>
      </c>
      <c r="N33" s="8" t="s">
        <v>118</v>
      </c>
      <c r="O33" s="8" t="s">
        <v>191</v>
      </c>
      <c r="P33" s="6" t="s">
        <v>39</v>
      </c>
      <c r="Q33" s="8" t="s">
        <v>40</v>
      </c>
      <c r="R33" s="10" t="s">
        <v>285</v>
      </c>
      <c r="S33" s="11"/>
      <c r="T33" s="6"/>
      <c r="U33" s="14" t="str">
        <f>HYPERLINK("https://media.infra-m.ru/1414/1414398/cover/1414398.jpg", "Обложка")</f>
        <v>Обложка</v>
      </c>
      <c r="V33" s="14" t="str">
        <f>HYPERLINK("https://znanium.ru/catalog/product/1414398", "Ознакомиться")</f>
        <v>Ознакомиться</v>
      </c>
      <c r="W33" s="8" t="s">
        <v>190</v>
      </c>
      <c r="X33" s="6" t="s">
        <v>82</v>
      </c>
      <c r="Y33" s="6"/>
      <c r="Z33" s="6"/>
      <c r="AA33" s="6" t="s">
        <v>61</v>
      </c>
      <c r="AB33" s="8"/>
    </row>
    <row r="34" spans="1:28" s="4" customFormat="1" ht="42" customHeight="1" x14ac:dyDescent="0.2">
      <c r="A34" s="5">
        <v>0</v>
      </c>
      <c r="B34" s="6" t="s">
        <v>286</v>
      </c>
      <c r="C34" s="7">
        <v>1540</v>
      </c>
      <c r="D34" s="8" t="s">
        <v>287</v>
      </c>
      <c r="E34" s="8" t="s">
        <v>288</v>
      </c>
      <c r="F34" s="8" t="s">
        <v>289</v>
      </c>
      <c r="G34" s="6" t="s">
        <v>51</v>
      </c>
      <c r="H34" s="6" t="s">
        <v>52</v>
      </c>
      <c r="I34" s="8" t="s">
        <v>36</v>
      </c>
      <c r="J34" s="9">
        <v>1</v>
      </c>
      <c r="K34" s="9">
        <v>326</v>
      </c>
      <c r="L34" s="9">
        <v>2024</v>
      </c>
      <c r="M34" s="8" t="s">
        <v>290</v>
      </c>
      <c r="N34" s="8" t="s">
        <v>66</v>
      </c>
      <c r="O34" s="8" t="s">
        <v>291</v>
      </c>
      <c r="P34" s="6" t="s">
        <v>39</v>
      </c>
      <c r="Q34" s="8" t="s">
        <v>40</v>
      </c>
      <c r="R34" s="10" t="s">
        <v>202</v>
      </c>
      <c r="S34" s="11"/>
      <c r="T34" s="6"/>
      <c r="U34" s="14" t="str">
        <f>HYPERLINK("https://media.infra-m.ru/0961/0961502/cover/961502.jpg", "Обложка")</f>
        <v>Обложка</v>
      </c>
      <c r="V34" s="14" t="str">
        <f>HYPERLINK("https://znanium.ru/catalog/product/961502", "Ознакомиться")</f>
        <v>Ознакомиться</v>
      </c>
      <c r="W34" s="8" t="s">
        <v>292</v>
      </c>
      <c r="X34" s="6" t="s">
        <v>279</v>
      </c>
      <c r="Y34" s="6"/>
      <c r="Z34" s="6" t="s">
        <v>203</v>
      </c>
      <c r="AA34" s="6" t="s">
        <v>42</v>
      </c>
      <c r="AB34" s="8"/>
    </row>
    <row r="35" spans="1:28" s="4" customFormat="1" ht="51.95" customHeight="1" x14ac:dyDescent="0.2">
      <c r="A35" s="5">
        <v>0</v>
      </c>
      <c r="B35" s="6" t="s">
        <v>298</v>
      </c>
      <c r="C35" s="13">
        <v>790</v>
      </c>
      <c r="D35" s="8" t="s">
        <v>299</v>
      </c>
      <c r="E35" s="8" t="s">
        <v>300</v>
      </c>
      <c r="F35" s="8" t="s">
        <v>301</v>
      </c>
      <c r="G35" s="6" t="s">
        <v>51</v>
      </c>
      <c r="H35" s="6" t="s">
        <v>52</v>
      </c>
      <c r="I35" s="8" t="s">
        <v>36</v>
      </c>
      <c r="J35" s="9">
        <v>1</v>
      </c>
      <c r="K35" s="9">
        <v>153</v>
      </c>
      <c r="L35" s="9">
        <v>2024</v>
      </c>
      <c r="M35" s="8" t="s">
        <v>302</v>
      </c>
      <c r="N35" s="8" t="s">
        <v>66</v>
      </c>
      <c r="O35" s="8" t="s">
        <v>291</v>
      </c>
      <c r="P35" s="6" t="s">
        <v>294</v>
      </c>
      <c r="Q35" s="8" t="s">
        <v>40</v>
      </c>
      <c r="R35" s="10" t="s">
        <v>295</v>
      </c>
      <c r="S35" s="11" t="s">
        <v>296</v>
      </c>
      <c r="T35" s="6"/>
      <c r="U35" s="14" t="str">
        <f>HYPERLINK("https://media.infra-m.ru/2151/2151405/cover/2151405.jpg", "Обложка")</f>
        <v>Обложка</v>
      </c>
      <c r="V35" s="14" t="str">
        <f>HYPERLINK("https://znanium.ru/catalog/product/2151405", "Ознакомиться")</f>
        <v>Ознакомиться</v>
      </c>
      <c r="W35" s="8" t="s">
        <v>297</v>
      </c>
      <c r="X35" s="6" t="s">
        <v>147</v>
      </c>
      <c r="Y35" s="6"/>
      <c r="Z35" s="6" t="s">
        <v>41</v>
      </c>
      <c r="AA35" s="6" t="s">
        <v>303</v>
      </c>
      <c r="AB35" s="8"/>
    </row>
    <row r="36" spans="1:28" s="4" customFormat="1" ht="51.95" customHeight="1" x14ac:dyDescent="0.2">
      <c r="A36" s="5">
        <v>0</v>
      </c>
      <c r="B36" s="6" t="s">
        <v>304</v>
      </c>
      <c r="C36" s="13">
        <v>990</v>
      </c>
      <c r="D36" s="8" t="s">
        <v>305</v>
      </c>
      <c r="E36" s="8" t="s">
        <v>306</v>
      </c>
      <c r="F36" s="8" t="s">
        <v>307</v>
      </c>
      <c r="G36" s="6" t="s">
        <v>51</v>
      </c>
      <c r="H36" s="6" t="s">
        <v>52</v>
      </c>
      <c r="I36" s="8" t="s">
        <v>36</v>
      </c>
      <c r="J36" s="9">
        <v>1</v>
      </c>
      <c r="K36" s="9">
        <v>190</v>
      </c>
      <c r="L36" s="9">
        <v>2025</v>
      </c>
      <c r="M36" s="8" t="s">
        <v>308</v>
      </c>
      <c r="N36" s="8" t="s">
        <v>66</v>
      </c>
      <c r="O36" s="8" t="s">
        <v>291</v>
      </c>
      <c r="P36" s="6" t="s">
        <v>39</v>
      </c>
      <c r="Q36" s="8" t="s">
        <v>40</v>
      </c>
      <c r="R36" s="10" t="s">
        <v>309</v>
      </c>
      <c r="S36" s="11"/>
      <c r="T36" s="6"/>
      <c r="U36" s="14" t="str">
        <f>HYPERLINK("https://media.infra-m.ru/2169/2169572/cover/2169572.jpg", "Обложка")</f>
        <v>Обложка</v>
      </c>
      <c r="V36" s="14" t="str">
        <f>HYPERLINK("https://znanium.ru/catalog/product/2169572", "Ознакомиться")</f>
        <v>Ознакомиться</v>
      </c>
      <c r="W36" s="8" t="s">
        <v>310</v>
      </c>
      <c r="X36" s="6" t="s">
        <v>99</v>
      </c>
      <c r="Y36" s="6"/>
      <c r="Z36" s="6" t="s">
        <v>41</v>
      </c>
      <c r="AA36" s="6" t="s">
        <v>61</v>
      </c>
      <c r="AB36" s="8"/>
    </row>
    <row r="37" spans="1:28" s="4" customFormat="1" ht="44.1" customHeight="1" x14ac:dyDescent="0.2">
      <c r="A37" s="5">
        <v>0</v>
      </c>
      <c r="B37" s="6" t="s">
        <v>311</v>
      </c>
      <c r="C37" s="7">
        <v>1300</v>
      </c>
      <c r="D37" s="8" t="s">
        <v>312</v>
      </c>
      <c r="E37" s="8" t="s">
        <v>313</v>
      </c>
      <c r="F37" s="8" t="s">
        <v>314</v>
      </c>
      <c r="G37" s="6" t="s">
        <v>51</v>
      </c>
      <c r="H37" s="6" t="s">
        <v>52</v>
      </c>
      <c r="I37" s="8" t="s">
        <v>36</v>
      </c>
      <c r="J37" s="9">
        <v>1</v>
      </c>
      <c r="K37" s="9">
        <v>258</v>
      </c>
      <c r="L37" s="9">
        <v>2025</v>
      </c>
      <c r="M37" s="8" t="s">
        <v>315</v>
      </c>
      <c r="N37" s="8" t="s">
        <v>66</v>
      </c>
      <c r="O37" s="8" t="s">
        <v>291</v>
      </c>
      <c r="P37" s="6" t="s">
        <v>39</v>
      </c>
      <c r="Q37" s="8" t="s">
        <v>40</v>
      </c>
      <c r="R37" s="10" t="s">
        <v>316</v>
      </c>
      <c r="S37" s="11"/>
      <c r="T37" s="6"/>
      <c r="U37" s="14" t="str">
        <f>HYPERLINK("https://media.infra-m.ru/2163/2163868/cover/2163868.jpg", "Обложка")</f>
        <v>Обложка</v>
      </c>
      <c r="V37" s="14" t="str">
        <f>HYPERLINK("https://znanium.ru/catalog/product/2163868", "Ознакомиться")</f>
        <v>Ознакомиться</v>
      </c>
      <c r="W37" s="8" t="s">
        <v>223</v>
      </c>
      <c r="X37" s="6" t="s">
        <v>99</v>
      </c>
      <c r="Y37" s="6"/>
      <c r="Z37" s="6" t="s">
        <v>41</v>
      </c>
      <c r="AA37" s="6" t="s">
        <v>61</v>
      </c>
      <c r="AB37" s="8"/>
    </row>
    <row r="38" spans="1:28" s="4" customFormat="1" ht="51.95" customHeight="1" x14ac:dyDescent="0.2">
      <c r="A38" s="5">
        <v>0</v>
      </c>
      <c r="B38" s="6" t="s">
        <v>317</v>
      </c>
      <c r="C38" s="7">
        <v>2050</v>
      </c>
      <c r="D38" s="8" t="s">
        <v>318</v>
      </c>
      <c r="E38" s="8" t="s">
        <v>319</v>
      </c>
      <c r="F38" s="8" t="s">
        <v>320</v>
      </c>
      <c r="G38" s="6" t="s">
        <v>51</v>
      </c>
      <c r="H38" s="6" t="s">
        <v>52</v>
      </c>
      <c r="I38" s="8" t="s">
        <v>36</v>
      </c>
      <c r="J38" s="9">
        <v>1</v>
      </c>
      <c r="K38" s="9">
        <v>403</v>
      </c>
      <c r="L38" s="9">
        <v>2025</v>
      </c>
      <c r="M38" s="8" t="s">
        <v>321</v>
      </c>
      <c r="N38" s="8" t="s">
        <v>66</v>
      </c>
      <c r="O38" s="8" t="s">
        <v>291</v>
      </c>
      <c r="P38" s="6" t="s">
        <v>57</v>
      </c>
      <c r="Q38" s="8" t="s">
        <v>40</v>
      </c>
      <c r="R38" s="10" t="s">
        <v>322</v>
      </c>
      <c r="S38" s="11"/>
      <c r="T38" s="6" t="s">
        <v>65</v>
      </c>
      <c r="U38" s="14" t="str">
        <f>HYPERLINK("https://media.infra-m.ru/2174/2174888/cover/2174888.jpg", "Обложка")</f>
        <v>Обложка</v>
      </c>
      <c r="V38" s="14" t="str">
        <f>HYPERLINK("https://znanium.ru/catalog/product/2174888", "Ознакомиться")</f>
        <v>Ознакомиться</v>
      </c>
      <c r="W38" s="8" t="s">
        <v>62</v>
      </c>
      <c r="X38" s="6" t="s">
        <v>99</v>
      </c>
      <c r="Y38" s="6"/>
      <c r="Z38" s="6" t="s">
        <v>41</v>
      </c>
      <c r="AA38" s="6" t="s">
        <v>237</v>
      </c>
      <c r="AB38" s="8"/>
    </row>
    <row r="39" spans="1:28" s="4" customFormat="1" ht="51.95" customHeight="1" x14ac:dyDescent="0.2">
      <c r="A39" s="5">
        <v>0</v>
      </c>
      <c r="B39" s="6" t="s">
        <v>324</v>
      </c>
      <c r="C39" s="7">
        <v>1990</v>
      </c>
      <c r="D39" s="8" t="s">
        <v>325</v>
      </c>
      <c r="E39" s="8" t="s">
        <v>326</v>
      </c>
      <c r="F39" s="8" t="s">
        <v>105</v>
      </c>
      <c r="G39" s="6" t="s">
        <v>34</v>
      </c>
      <c r="H39" s="6" t="s">
        <v>52</v>
      </c>
      <c r="I39" s="8" t="s">
        <v>36</v>
      </c>
      <c r="J39" s="9">
        <v>1</v>
      </c>
      <c r="K39" s="9">
        <v>391</v>
      </c>
      <c r="L39" s="9">
        <v>2025</v>
      </c>
      <c r="M39" s="8" t="s">
        <v>327</v>
      </c>
      <c r="N39" s="8" t="s">
        <v>37</v>
      </c>
      <c r="O39" s="8" t="s">
        <v>69</v>
      </c>
      <c r="P39" s="6" t="s">
        <v>39</v>
      </c>
      <c r="Q39" s="8" t="s">
        <v>40</v>
      </c>
      <c r="R39" s="10" t="s">
        <v>107</v>
      </c>
      <c r="S39" s="11" t="s">
        <v>328</v>
      </c>
      <c r="T39" s="6"/>
      <c r="U39" s="14" t="str">
        <f>HYPERLINK("https://media.infra-m.ru/2163/2163869/cover/2163869.jpg", "Обложка")</f>
        <v>Обложка</v>
      </c>
      <c r="V39" s="14" t="str">
        <f>HYPERLINK("https://znanium.ru/catalog/product/2163869", "Ознакомиться")</f>
        <v>Ознакомиться</v>
      </c>
      <c r="W39" s="8" t="s">
        <v>70</v>
      </c>
      <c r="X39" s="6" t="s">
        <v>108</v>
      </c>
      <c r="Y39" s="6"/>
      <c r="Z39" s="6" t="s">
        <v>41</v>
      </c>
      <c r="AA39" s="6" t="s">
        <v>83</v>
      </c>
      <c r="AB39" s="8"/>
    </row>
    <row r="40" spans="1:28" s="4" customFormat="1" ht="42" customHeight="1" x14ac:dyDescent="0.2">
      <c r="A40" s="5">
        <v>0</v>
      </c>
      <c r="B40" s="6" t="s">
        <v>331</v>
      </c>
      <c r="C40" s="7">
        <v>2160</v>
      </c>
      <c r="D40" s="8" t="s">
        <v>332</v>
      </c>
      <c r="E40" s="8" t="s">
        <v>329</v>
      </c>
      <c r="F40" s="8" t="s">
        <v>260</v>
      </c>
      <c r="G40" s="6" t="s">
        <v>51</v>
      </c>
      <c r="H40" s="6" t="s">
        <v>52</v>
      </c>
      <c r="I40" s="8" t="s">
        <v>53</v>
      </c>
      <c r="J40" s="9">
        <v>1</v>
      </c>
      <c r="K40" s="9">
        <v>459</v>
      </c>
      <c r="L40" s="9">
        <v>2024</v>
      </c>
      <c r="M40" s="8" t="s">
        <v>333</v>
      </c>
      <c r="N40" s="8" t="s">
        <v>66</v>
      </c>
      <c r="O40" s="8" t="s">
        <v>109</v>
      </c>
      <c r="P40" s="6" t="s">
        <v>57</v>
      </c>
      <c r="Q40" s="8" t="s">
        <v>40</v>
      </c>
      <c r="R40" s="10" t="s">
        <v>330</v>
      </c>
      <c r="S40" s="11"/>
      <c r="T40" s="6"/>
      <c r="U40" s="14" t="str">
        <f>HYPERLINK("https://media.infra-m.ru/1905/1905753/cover/1905753.jpg", "Обложка")</f>
        <v>Обложка</v>
      </c>
      <c r="V40" s="14" t="str">
        <f>HYPERLINK("https://znanium.ru/catalog/product/1905753", "Ознакомиться")</f>
        <v>Ознакомиться</v>
      </c>
      <c r="W40" s="8" t="s">
        <v>59</v>
      </c>
      <c r="X40" s="6" t="s">
        <v>172</v>
      </c>
      <c r="Y40" s="6"/>
      <c r="Z40" s="6"/>
      <c r="AA40" s="6" t="s">
        <v>91</v>
      </c>
      <c r="AB40" s="8"/>
    </row>
    <row r="41" spans="1:28" s="4" customFormat="1" ht="42" customHeight="1" x14ac:dyDescent="0.2">
      <c r="A41" s="5">
        <v>0</v>
      </c>
      <c r="B41" s="6" t="s">
        <v>336</v>
      </c>
      <c r="C41" s="7">
        <v>1960</v>
      </c>
      <c r="D41" s="8" t="s">
        <v>337</v>
      </c>
      <c r="E41" s="8" t="s">
        <v>338</v>
      </c>
      <c r="F41" s="8" t="s">
        <v>339</v>
      </c>
      <c r="G41" s="6" t="s">
        <v>34</v>
      </c>
      <c r="H41" s="6" t="s">
        <v>52</v>
      </c>
      <c r="I41" s="8" t="s">
        <v>340</v>
      </c>
      <c r="J41" s="9">
        <v>1</v>
      </c>
      <c r="K41" s="9">
        <v>392</v>
      </c>
      <c r="L41" s="9">
        <v>2025</v>
      </c>
      <c r="M41" s="8" t="s">
        <v>341</v>
      </c>
      <c r="N41" s="8" t="s">
        <v>118</v>
      </c>
      <c r="O41" s="8" t="s">
        <v>204</v>
      </c>
      <c r="P41" s="6" t="s">
        <v>39</v>
      </c>
      <c r="Q41" s="8" t="s">
        <v>40</v>
      </c>
      <c r="R41" s="10" t="s">
        <v>342</v>
      </c>
      <c r="S41" s="11"/>
      <c r="T41" s="6"/>
      <c r="U41" s="14" t="str">
        <f>HYPERLINK("https://media.infra-m.ru/2162/2162988/cover/2162988.jpg", "Обложка")</f>
        <v>Обложка</v>
      </c>
      <c r="V41" s="14" t="str">
        <f>HYPERLINK("https://znanium.ru/catalog/product/2162988", "Ознакомиться")</f>
        <v>Ознакомиться</v>
      </c>
      <c r="W41" s="8" t="s">
        <v>343</v>
      </c>
      <c r="X41" s="6" t="s">
        <v>99</v>
      </c>
      <c r="Y41" s="6"/>
      <c r="Z41" s="6" t="s">
        <v>203</v>
      </c>
      <c r="AA41" s="6" t="s">
        <v>61</v>
      </c>
      <c r="AB41" s="8"/>
    </row>
    <row r="42" spans="1:28" s="4" customFormat="1" ht="42" customHeight="1" x14ac:dyDescent="0.2">
      <c r="A42" s="5">
        <v>0</v>
      </c>
      <c r="B42" s="6" t="s">
        <v>349</v>
      </c>
      <c r="C42" s="7">
        <v>2230</v>
      </c>
      <c r="D42" s="8" t="s">
        <v>350</v>
      </c>
      <c r="E42" s="8" t="s">
        <v>351</v>
      </c>
      <c r="F42" s="8" t="s">
        <v>200</v>
      </c>
      <c r="G42" s="6" t="s">
        <v>51</v>
      </c>
      <c r="H42" s="6" t="s">
        <v>35</v>
      </c>
      <c r="I42" s="8" t="s">
        <v>36</v>
      </c>
      <c r="J42" s="9">
        <v>1</v>
      </c>
      <c r="K42" s="9">
        <v>445</v>
      </c>
      <c r="L42" s="9">
        <v>2025</v>
      </c>
      <c r="M42" s="8" t="s">
        <v>352</v>
      </c>
      <c r="N42" s="8" t="s">
        <v>37</v>
      </c>
      <c r="O42" s="8" t="s">
        <v>38</v>
      </c>
      <c r="P42" s="6" t="s">
        <v>39</v>
      </c>
      <c r="Q42" s="8" t="s">
        <v>40</v>
      </c>
      <c r="R42" s="10" t="s">
        <v>353</v>
      </c>
      <c r="S42" s="11"/>
      <c r="T42" s="6"/>
      <c r="U42" s="14" t="str">
        <f>HYPERLINK("https://media.infra-m.ru/0967/0967464/cover/967464.jpg", "Обложка")</f>
        <v>Обложка</v>
      </c>
      <c r="V42" s="14" t="str">
        <f>HYPERLINK("https://znanium.ru/catalog/product/967464", "Ознакомиться")</f>
        <v>Ознакомиться</v>
      </c>
      <c r="W42" s="8" t="s">
        <v>188</v>
      </c>
      <c r="X42" s="6" t="s">
        <v>108</v>
      </c>
      <c r="Y42" s="6"/>
      <c r="Z42" s="6" t="s">
        <v>41</v>
      </c>
      <c r="AA42" s="6" t="s">
        <v>83</v>
      </c>
      <c r="AB42" s="8"/>
    </row>
    <row r="43" spans="1:28" s="4" customFormat="1" ht="44.1" customHeight="1" x14ac:dyDescent="0.2">
      <c r="A43" s="5">
        <v>0</v>
      </c>
      <c r="B43" s="6" t="s">
        <v>354</v>
      </c>
      <c r="C43" s="7">
        <v>1650</v>
      </c>
      <c r="D43" s="8" t="s">
        <v>355</v>
      </c>
      <c r="E43" s="8" t="s">
        <v>356</v>
      </c>
      <c r="F43" s="8" t="s">
        <v>357</v>
      </c>
      <c r="G43" s="6" t="s">
        <v>51</v>
      </c>
      <c r="H43" s="6" t="s">
        <v>52</v>
      </c>
      <c r="I43" s="8" t="s">
        <v>36</v>
      </c>
      <c r="J43" s="9">
        <v>1</v>
      </c>
      <c r="K43" s="9">
        <v>326</v>
      </c>
      <c r="L43" s="9">
        <v>2025</v>
      </c>
      <c r="M43" s="8" t="s">
        <v>358</v>
      </c>
      <c r="N43" s="8" t="s">
        <v>37</v>
      </c>
      <c r="O43" s="8" t="s">
        <v>38</v>
      </c>
      <c r="P43" s="6" t="s">
        <v>39</v>
      </c>
      <c r="Q43" s="8" t="s">
        <v>40</v>
      </c>
      <c r="R43" s="10" t="s">
        <v>359</v>
      </c>
      <c r="S43" s="11"/>
      <c r="T43" s="6" t="s">
        <v>65</v>
      </c>
      <c r="U43" s="14" t="str">
        <f>HYPERLINK("https://media.infra-m.ru/2110/2110964/cover/2110964.jpg", "Обложка")</f>
        <v>Обложка</v>
      </c>
      <c r="V43" s="14" t="str">
        <f>HYPERLINK("https://znanium.ru/catalog/product/2110964", "Ознакомиться")</f>
        <v>Ознакомиться</v>
      </c>
      <c r="W43" s="8" t="s">
        <v>360</v>
      </c>
      <c r="X43" s="6" t="s">
        <v>186</v>
      </c>
      <c r="Y43" s="6"/>
      <c r="Z43" s="6"/>
      <c r="AA43" s="6" t="s">
        <v>61</v>
      </c>
      <c r="AB43" s="8"/>
    </row>
    <row r="44" spans="1:28" s="4" customFormat="1" ht="42" customHeight="1" x14ac:dyDescent="0.2">
      <c r="A44" s="5">
        <v>0</v>
      </c>
      <c r="B44" s="6" t="s">
        <v>363</v>
      </c>
      <c r="C44" s="7">
        <v>1390</v>
      </c>
      <c r="D44" s="8" t="s">
        <v>364</v>
      </c>
      <c r="E44" s="8" t="s">
        <v>365</v>
      </c>
      <c r="F44" s="8" t="s">
        <v>366</v>
      </c>
      <c r="G44" s="6" t="s">
        <v>51</v>
      </c>
      <c r="H44" s="6" t="s">
        <v>52</v>
      </c>
      <c r="I44" s="8" t="s">
        <v>36</v>
      </c>
      <c r="J44" s="9">
        <v>1</v>
      </c>
      <c r="K44" s="9">
        <v>269</v>
      </c>
      <c r="L44" s="9">
        <v>2025</v>
      </c>
      <c r="M44" s="8" t="s">
        <v>367</v>
      </c>
      <c r="N44" s="8" t="s">
        <v>66</v>
      </c>
      <c r="O44" s="8" t="s">
        <v>368</v>
      </c>
      <c r="P44" s="6" t="s">
        <v>39</v>
      </c>
      <c r="Q44" s="8" t="s">
        <v>40</v>
      </c>
      <c r="R44" s="10" t="s">
        <v>369</v>
      </c>
      <c r="S44" s="11"/>
      <c r="T44" s="6"/>
      <c r="U44" s="14" t="str">
        <f>HYPERLINK("https://media.infra-m.ru/2169/2169150/cover/2169150.jpg", "Обложка")</f>
        <v>Обложка</v>
      </c>
      <c r="V44" s="14" t="str">
        <f>HYPERLINK("https://znanium.ru/catalog/product/2169150", "Ознакомиться")</f>
        <v>Ознакомиться</v>
      </c>
      <c r="W44" s="8" t="s">
        <v>370</v>
      </c>
      <c r="X44" s="6" t="s">
        <v>99</v>
      </c>
      <c r="Y44" s="6"/>
      <c r="Z44" s="6" t="s">
        <v>41</v>
      </c>
      <c r="AA44" s="6" t="s">
        <v>61</v>
      </c>
      <c r="AB44" s="8"/>
    </row>
    <row r="45" spans="1:28" s="4" customFormat="1" ht="51.95" customHeight="1" x14ac:dyDescent="0.2">
      <c r="A45" s="5">
        <v>0</v>
      </c>
      <c r="B45" s="6" t="s">
        <v>375</v>
      </c>
      <c r="C45" s="7">
        <v>1540</v>
      </c>
      <c r="D45" s="8" t="s">
        <v>376</v>
      </c>
      <c r="E45" s="8" t="s">
        <v>377</v>
      </c>
      <c r="F45" s="8" t="s">
        <v>378</v>
      </c>
      <c r="G45" s="6" t="s">
        <v>34</v>
      </c>
      <c r="H45" s="6" t="s">
        <v>52</v>
      </c>
      <c r="I45" s="8" t="s">
        <v>36</v>
      </c>
      <c r="J45" s="9">
        <v>1</v>
      </c>
      <c r="K45" s="9">
        <v>301</v>
      </c>
      <c r="L45" s="9">
        <v>2025</v>
      </c>
      <c r="M45" s="8" t="s">
        <v>379</v>
      </c>
      <c r="N45" s="8" t="s">
        <v>55</v>
      </c>
      <c r="O45" s="8" t="s">
        <v>88</v>
      </c>
      <c r="P45" s="6" t="s">
        <v>57</v>
      </c>
      <c r="Q45" s="8" t="s">
        <v>40</v>
      </c>
      <c r="R45" s="10" t="s">
        <v>380</v>
      </c>
      <c r="S45" s="11"/>
      <c r="T45" s="6"/>
      <c r="U45" s="14" t="str">
        <f>HYPERLINK("https://media.infra-m.ru/2162/2162583/cover/2162583.jpg", "Обложка")</f>
        <v>Обложка</v>
      </c>
      <c r="V45" s="14" t="str">
        <f>HYPERLINK("https://znanium.ru/catalog/product/2162583", "Ознакомиться")</f>
        <v>Ознакомиться</v>
      </c>
      <c r="W45" s="8" t="s">
        <v>111</v>
      </c>
      <c r="X45" s="6" t="s">
        <v>381</v>
      </c>
      <c r="Y45" s="6" t="s">
        <v>30</v>
      </c>
      <c r="Z45" s="6" t="s">
        <v>41</v>
      </c>
      <c r="AA45" s="6" t="s">
        <v>83</v>
      </c>
      <c r="AB45" s="8"/>
    </row>
    <row r="46" spans="1:28" s="4" customFormat="1" ht="51.95" customHeight="1" x14ac:dyDescent="0.2">
      <c r="A46" s="5">
        <v>0</v>
      </c>
      <c r="B46" s="6" t="s">
        <v>386</v>
      </c>
      <c r="C46" s="7">
        <v>1280</v>
      </c>
      <c r="D46" s="8" t="s">
        <v>387</v>
      </c>
      <c r="E46" s="8" t="s">
        <v>388</v>
      </c>
      <c r="F46" s="8" t="s">
        <v>383</v>
      </c>
      <c r="G46" s="6" t="s">
        <v>34</v>
      </c>
      <c r="H46" s="6" t="s">
        <v>35</v>
      </c>
      <c r="I46" s="8" t="s">
        <v>36</v>
      </c>
      <c r="J46" s="9">
        <v>1</v>
      </c>
      <c r="K46" s="9">
        <v>244</v>
      </c>
      <c r="L46" s="9">
        <v>2024</v>
      </c>
      <c r="M46" s="8" t="s">
        <v>389</v>
      </c>
      <c r="N46" s="8" t="s">
        <v>118</v>
      </c>
      <c r="O46" s="8" t="s">
        <v>204</v>
      </c>
      <c r="P46" s="6" t="s">
        <v>57</v>
      </c>
      <c r="Q46" s="8" t="s">
        <v>40</v>
      </c>
      <c r="R46" s="10" t="s">
        <v>384</v>
      </c>
      <c r="S46" s="11"/>
      <c r="T46" s="6"/>
      <c r="U46" s="14" t="str">
        <f>HYPERLINK("https://media.infra-m.ru/2130/2130674/cover/2130674.jpg", "Обложка")</f>
        <v>Обложка</v>
      </c>
      <c r="V46" s="14" t="str">
        <f>HYPERLINK("https://znanium.ru/catalog/product/2130674", "Ознакомиться")</f>
        <v>Ознакомиться</v>
      </c>
      <c r="W46" s="8" t="s">
        <v>385</v>
      </c>
      <c r="X46" s="6" t="s">
        <v>153</v>
      </c>
      <c r="Y46" s="6"/>
      <c r="Z46" s="6" t="s">
        <v>41</v>
      </c>
      <c r="AA46" s="6" t="s">
        <v>390</v>
      </c>
      <c r="AB46" s="8"/>
    </row>
    <row r="47" spans="1:28" s="4" customFormat="1" ht="42" customHeight="1" x14ac:dyDescent="0.2">
      <c r="A47" s="5">
        <v>0</v>
      </c>
      <c r="B47" s="6" t="s">
        <v>393</v>
      </c>
      <c r="C47" s="13">
        <v>930</v>
      </c>
      <c r="D47" s="8" t="s">
        <v>394</v>
      </c>
      <c r="E47" s="8" t="s">
        <v>395</v>
      </c>
      <c r="F47" s="8" t="s">
        <v>396</v>
      </c>
      <c r="G47" s="6" t="s">
        <v>51</v>
      </c>
      <c r="H47" s="6" t="s">
        <v>52</v>
      </c>
      <c r="I47" s="8" t="s">
        <v>36</v>
      </c>
      <c r="J47" s="9">
        <v>1</v>
      </c>
      <c r="K47" s="9">
        <v>179</v>
      </c>
      <c r="L47" s="9">
        <v>2025</v>
      </c>
      <c r="M47" s="8" t="s">
        <v>397</v>
      </c>
      <c r="N47" s="8" t="s">
        <v>66</v>
      </c>
      <c r="O47" s="8" t="s">
        <v>90</v>
      </c>
      <c r="P47" s="6" t="s">
        <v>39</v>
      </c>
      <c r="Q47" s="8" t="s">
        <v>40</v>
      </c>
      <c r="R47" s="10" t="s">
        <v>64</v>
      </c>
      <c r="S47" s="11"/>
      <c r="T47" s="6"/>
      <c r="U47" s="14" t="str">
        <f>HYPERLINK("https://media.infra-m.ru/2174/2174943/cover/2174943.jpg", "Обложка")</f>
        <v>Обложка</v>
      </c>
      <c r="V47" s="14" t="str">
        <f>HYPERLINK("https://znanium.ru/catalog/product/2174943", "Ознакомиться")</f>
        <v>Ознакомиться</v>
      </c>
      <c r="W47" s="8" t="s">
        <v>398</v>
      </c>
      <c r="X47" s="6" t="s">
        <v>99</v>
      </c>
      <c r="Y47" s="6"/>
      <c r="Z47" s="6" t="s">
        <v>41</v>
      </c>
      <c r="AA47" s="6" t="s">
        <v>83</v>
      </c>
      <c r="AB47" s="8"/>
    </row>
    <row r="48" spans="1:28" s="4" customFormat="1" ht="42" customHeight="1" x14ac:dyDescent="0.2">
      <c r="A48" s="5">
        <v>0</v>
      </c>
      <c r="B48" s="6" t="s">
        <v>399</v>
      </c>
      <c r="C48" s="7">
        <v>1130</v>
      </c>
      <c r="D48" s="8" t="s">
        <v>400</v>
      </c>
      <c r="E48" s="8" t="s">
        <v>401</v>
      </c>
      <c r="F48" s="8" t="s">
        <v>402</v>
      </c>
      <c r="G48" s="6" t="s">
        <v>51</v>
      </c>
      <c r="H48" s="6" t="s">
        <v>93</v>
      </c>
      <c r="I48" s="8" t="s">
        <v>36</v>
      </c>
      <c r="J48" s="9">
        <v>1</v>
      </c>
      <c r="K48" s="9">
        <v>240</v>
      </c>
      <c r="L48" s="9">
        <v>2024</v>
      </c>
      <c r="M48" s="8" t="s">
        <v>403</v>
      </c>
      <c r="N48" s="8" t="s">
        <v>55</v>
      </c>
      <c r="O48" s="8" t="s">
        <v>404</v>
      </c>
      <c r="P48" s="6" t="s">
        <v>57</v>
      </c>
      <c r="Q48" s="8" t="s">
        <v>40</v>
      </c>
      <c r="R48" s="10" t="s">
        <v>64</v>
      </c>
      <c r="S48" s="11"/>
      <c r="T48" s="6"/>
      <c r="U48" s="14" t="str">
        <f>HYPERLINK("https://media.infra-m.ru/0972/0972715/cover/972715.jpg", "Обложка")</f>
        <v>Обложка</v>
      </c>
      <c r="V48" s="14" t="str">
        <f>HYPERLINK("https://znanium.ru/catalog/product/972715", "Ознакомиться")</f>
        <v>Ознакомиться</v>
      </c>
      <c r="W48" s="8" t="s">
        <v>405</v>
      </c>
      <c r="X48" s="6" t="s">
        <v>147</v>
      </c>
      <c r="Y48" s="6"/>
      <c r="Z48" s="6" t="s">
        <v>41</v>
      </c>
      <c r="AA48" s="6" t="s">
        <v>390</v>
      </c>
      <c r="AB48" s="8"/>
    </row>
    <row r="49" spans="1:28" s="4" customFormat="1" ht="44.1" customHeight="1" x14ac:dyDescent="0.2">
      <c r="A49" s="5">
        <v>0</v>
      </c>
      <c r="B49" s="6" t="s">
        <v>406</v>
      </c>
      <c r="C49" s="7">
        <v>1030</v>
      </c>
      <c r="D49" s="8" t="s">
        <v>407</v>
      </c>
      <c r="E49" s="8" t="s">
        <v>408</v>
      </c>
      <c r="F49" s="8" t="s">
        <v>409</v>
      </c>
      <c r="G49" s="6" t="s">
        <v>51</v>
      </c>
      <c r="H49" s="6" t="s">
        <v>52</v>
      </c>
      <c r="I49" s="8" t="s">
        <v>36</v>
      </c>
      <c r="J49" s="9">
        <v>1</v>
      </c>
      <c r="K49" s="9">
        <v>200</v>
      </c>
      <c r="L49" s="9">
        <v>2025</v>
      </c>
      <c r="M49" s="8" t="s">
        <v>410</v>
      </c>
      <c r="N49" s="8" t="s">
        <v>66</v>
      </c>
      <c r="O49" s="8" t="s">
        <v>291</v>
      </c>
      <c r="P49" s="6" t="s">
        <v>39</v>
      </c>
      <c r="Q49" s="8" t="s">
        <v>40</v>
      </c>
      <c r="R49" s="10" t="s">
        <v>411</v>
      </c>
      <c r="S49" s="11"/>
      <c r="T49" s="6"/>
      <c r="U49" s="14" t="str">
        <f>HYPERLINK("https://media.infra-m.ru/2169/2169776/cover/2169776.jpg", "Обложка")</f>
        <v>Обложка</v>
      </c>
      <c r="V49" s="14" t="str">
        <f>HYPERLINK("https://znanium.ru/catalog/product/2169776", "Ознакомиться")</f>
        <v>Ознакомиться</v>
      </c>
      <c r="W49" s="8" t="s">
        <v>46</v>
      </c>
      <c r="X49" s="6" t="s">
        <v>99</v>
      </c>
      <c r="Y49" s="6"/>
      <c r="Z49" s="6" t="s">
        <v>41</v>
      </c>
      <c r="AA49" s="6" t="s">
        <v>61</v>
      </c>
      <c r="AB49" s="8"/>
    </row>
    <row r="50" spans="1:28" s="4" customFormat="1" ht="51.95" customHeight="1" x14ac:dyDescent="0.2">
      <c r="A50" s="5">
        <v>0</v>
      </c>
      <c r="B50" s="6" t="s">
        <v>413</v>
      </c>
      <c r="C50" s="7">
        <v>2460</v>
      </c>
      <c r="D50" s="8" t="s">
        <v>414</v>
      </c>
      <c r="E50" s="8" t="s">
        <v>415</v>
      </c>
      <c r="F50" s="8" t="s">
        <v>416</v>
      </c>
      <c r="G50" s="6" t="s">
        <v>51</v>
      </c>
      <c r="H50" s="6" t="s">
        <v>52</v>
      </c>
      <c r="I50" s="8" t="s">
        <v>36</v>
      </c>
      <c r="J50" s="9">
        <v>1</v>
      </c>
      <c r="K50" s="9">
        <v>493</v>
      </c>
      <c r="L50" s="9">
        <v>2025</v>
      </c>
      <c r="M50" s="8" t="s">
        <v>417</v>
      </c>
      <c r="N50" s="8" t="s">
        <v>66</v>
      </c>
      <c r="O50" s="8" t="s">
        <v>291</v>
      </c>
      <c r="P50" s="6" t="s">
        <v>39</v>
      </c>
      <c r="Q50" s="8" t="s">
        <v>40</v>
      </c>
      <c r="R50" s="10" t="s">
        <v>412</v>
      </c>
      <c r="S50" s="11"/>
      <c r="T50" s="6"/>
      <c r="U50" s="14" t="str">
        <f>HYPERLINK("https://media.infra-m.ru/1946/1946209/cover/1946209.jpg", "Обложка")</f>
        <v>Обложка</v>
      </c>
      <c r="V50" s="14" t="str">
        <f>HYPERLINK("https://znanium.ru/catalog/product/1946209", "Ознакомиться")</f>
        <v>Ознакомиться</v>
      </c>
      <c r="W50" s="8" t="s">
        <v>59</v>
      </c>
      <c r="X50" s="6" t="s">
        <v>82</v>
      </c>
      <c r="Y50" s="6"/>
      <c r="Z50" s="6"/>
      <c r="AA50" s="6" t="s">
        <v>100</v>
      </c>
      <c r="AB50" s="8"/>
    </row>
    <row r="51" spans="1:28" s="4" customFormat="1" ht="51.95" customHeight="1" x14ac:dyDescent="0.2">
      <c r="A51" s="5">
        <v>0</v>
      </c>
      <c r="B51" s="6" t="s">
        <v>419</v>
      </c>
      <c r="C51" s="7">
        <v>1570</v>
      </c>
      <c r="D51" s="8" t="s">
        <v>420</v>
      </c>
      <c r="E51" s="8" t="s">
        <v>421</v>
      </c>
      <c r="F51" s="8" t="s">
        <v>422</v>
      </c>
      <c r="G51" s="6" t="s">
        <v>34</v>
      </c>
      <c r="H51" s="6" t="s">
        <v>52</v>
      </c>
      <c r="I51" s="8" t="s">
        <v>36</v>
      </c>
      <c r="J51" s="9">
        <v>1</v>
      </c>
      <c r="K51" s="9">
        <v>313</v>
      </c>
      <c r="L51" s="9">
        <v>2025</v>
      </c>
      <c r="M51" s="8" t="s">
        <v>423</v>
      </c>
      <c r="N51" s="8" t="s">
        <v>254</v>
      </c>
      <c r="O51" s="8" t="s">
        <v>255</v>
      </c>
      <c r="P51" s="6" t="s">
        <v>57</v>
      </c>
      <c r="Q51" s="8" t="s">
        <v>40</v>
      </c>
      <c r="R51" s="10" t="s">
        <v>334</v>
      </c>
      <c r="S51" s="11" t="s">
        <v>424</v>
      </c>
      <c r="T51" s="6"/>
      <c r="U51" s="14" t="str">
        <f>HYPERLINK("https://media.infra-m.ru/1003/1003629/cover/1003629.jpg", "Обложка")</f>
        <v>Обложка</v>
      </c>
      <c r="V51" s="14" t="str">
        <f>HYPERLINK("https://znanium.ru/catalog/product/1003629", "Ознакомиться")</f>
        <v>Ознакомиться</v>
      </c>
      <c r="W51" s="8" t="s">
        <v>418</v>
      </c>
      <c r="X51" s="6" t="s">
        <v>108</v>
      </c>
      <c r="Y51" s="6"/>
      <c r="Z51" s="6" t="s">
        <v>41</v>
      </c>
      <c r="AA51" s="6" t="s">
        <v>61</v>
      </c>
      <c r="AB51" s="8"/>
    </row>
    <row r="52" spans="1:28" s="4" customFormat="1" ht="42" customHeight="1" x14ac:dyDescent="0.2">
      <c r="A52" s="5">
        <v>0</v>
      </c>
      <c r="B52" s="6" t="s">
        <v>425</v>
      </c>
      <c r="C52" s="7">
        <v>1760</v>
      </c>
      <c r="D52" s="8" t="s">
        <v>426</v>
      </c>
      <c r="E52" s="8" t="s">
        <v>427</v>
      </c>
      <c r="F52" s="8" t="s">
        <v>428</v>
      </c>
      <c r="G52" s="6" t="s">
        <v>34</v>
      </c>
      <c r="H52" s="6" t="s">
        <v>52</v>
      </c>
      <c r="I52" s="8" t="s">
        <v>36</v>
      </c>
      <c r="J52" s="9">
        <v>1</v>
      </c>
      <c r="K52" s="9">
        <v>352</v>
      </c>
      <c r="L52" s="9">
        <v>2025</v>
      </c>
      <c r="M52" s="8" t="s">
        <v>429</v>
      </c>
      <c r="N52" s="8" t="s">
        <v>66</v>
      </c>
      <c r="O52" s="8" t="s">
        <v>67</v>
      </c>
      <c r="P52" s="6" t="s">
        <v>57</v>
      </c>
      <c r="Q52" s="8" t="s">
        <v>40</v>
      </c>
      <c r="R52" s="10" t="s">
        <v>430</v>
      </c>
      <c r="S52" s="11"/>
      <c r="T52" s="6"/>
      <c r="U52" s="14" t="str">
        <f>HYPERLINK("https://media.infra-m.ru/2169/2169666/cover/2169666.jpg", "Обложка")</f>
        <v>Обложка</v>
      </c>
      <c r="V52" s="14" t="str">
        <f>HYPERLINK("https://znanium.ru/catalog/product/2169666", "Ознакомиться")</f>
        <v>Ознакомиться</v>
      </c>
      <c r="W52" s="8" t="s">
        <v>431</v>
      </c>
      <c r="X52" s="6" t="s">
        <v>99</v>
      </c>
      <c r="Y52" s="6"/>
      <c r="Z52" s="6" t="s">
        <v>41</v>
      </c>
      <c r="AA52" s="6" t="s">
        <v>61</v>
      </c>
      <c r="AB52" s="8"/>
    </row>
    <row r="53" spans="1:28" s="4" customFormat="1" ht="51.95" customHeight="1" x14ac:dyDescent="0.2">
      <c r="A53" s="5">
        <v>0</v>
      </c>
      <c r="B53" s="6" t="s">
        <v>433</v>
      </c>
      <c r="C53" s="7">
        <v>1190</v>
      </c>
      <c r="D53" s="8" t="s">
        <v>434</v>
      </c>
      <c r="E53" s="8" t="s">
        <v>432</v>
      </c>
      <c r="F53" s="8" t="s">
        <v>435</v>
      </c>
      <c r="G53" s="6" t="s">
        <v>34</v>
      </c>
      <c r="H53" s="6" t="s">
        <v>52</v>
      </c>
      <c r="I53" s="8" t="s">
        <v>36</v>
      </c>
      <c r="J53" s="9">
        <v>1</v>
      </c>
      <c r="K53" s="9">
        <v>233</v>
      </c>
      <c r="L53" s="9">
        <v>2025</v>
      </c>
      <c r="M53" s="8" t="s">
        <v>436</v>
      </c>
      <c r="N53" s="8" t="s">
        <v>66</v>
      </c>
      <c r="O53" s="8" t="s">
        <v>67</v>
      </c>
      <c r="P53" s="6" t="s">
        <v>39</v>
      </c>
      <c r="Q53" s="8" t="s">
        <v>40</v>
      </c>
      <c r="R53" s="10" t="s">
        <v>437</v>
      </c>
      <c r="S53" s="11"/>
      <c r="T53" s="6" t="s">
        <v>65</v>
      </c>
      <c r="U53" s="14" t="str">
        <f>HYPERLINK("https://media.infra-m.ru/2173/2173216/cover/2173216.jpg", "Обложка")</f>
        <v>Обложка</v>
      </c>
      <c r="V53" s="14" t="str">
        <f>HYPERLINK("https://znanium.ru/catalog/product/2173216", "Ознакомиться")</f>
        <v>Ознакомиться</v>
      </c>
      <c r="W53" s="8" t="s">
        <v>256</v>
      </c>
      <c r="X53" s="6" t="s">
        <v>99</v>
      </c>
      <c r="Y53" s="6"/>
      <c r="Z53" s="6" t="s">
        <v>41</v>
      </c>
      <c r="AA53" s="6" t="s">
        <v>100</v>
      </c>
      <c r="AB53" s="8"/>
    </row>
    <row r="54" spans="1:28" s="4" customFormat="1" ht="51.95" customHeight="1" x14ac:dyDescent="0.2">
      <c r="A54" s="5">
        <v>0</v>
      </c>
      <c r="B54" s="6" t="s">
        <v>443</v>
      </c>
      <c r="C54" s="7">
        <v>1660</v>
      </c>
      <c r="D54" s="8" t="s">
        <v>444</v>
      </c>
      <c r="E54" s="8" t="s">
        <v>445</v>
      </c>
      <c r="F54" s="8" t="s">
        <v>446</v>
      </c>
      <c r="G54" s="6" t="s">
        <v>51</v>
      </c>
      <c r="H54" s="6" t="s">
        <v>52</v>
      </c>
      <c r="I54" s="8" t="s">
        <v>36</v>
      </c>
      <c r="J54" s="9">
        <v>1</v>
      </c>
      <c r="K54" s="9">
        <v>332</v>
      </c>
      <c r="L54" s="9">
        <v>2025</v>
      </c>
      <c r="M54" s="8" t="s">
        <v>447</v>
      </c>
      <c r="N54" s="8" t="s">
        <v>118</v>
      </c>
      <c r="O54" s="8" t="s">
        <v>119</v>
      </c>
      <c r="P54" s="6" t="s">
        <v>39</v>
      </c>
      <c r="Q54" s="8" t="s">
        <v>40</v>
      </c>
      <c r="R54" s="10" t="s">
        <v>448</v>
      </c>
      <c r="S54" s="11"/>
      <c r="T54" s="6"/>
      <c r="U54" s="14" t="str">
        <f>HYPERLINK("https://media.infra-m.ru/2175/2175111/cover/2175111.jpg", "Обложка")</f>
        <v>Обложка</v>
      </c>
      <c r="V54" s="14" t="str">
        <f>HYPERLINK("https://znanium.ru/catalog/product/2175111", "Ознакомиться")</f>
        <v>Ознакомиться</v>
      </c>
      <c r="W54" s="8" t="s">
        <v>449</v>
      </c>
      <c r="X54" s="6" t="s">
        <v>99</v>
      </c>
      <c r="Y54" s="6"/>
      <c r="Z54" s="6" t="s">
        <v>41</v>
      </c>
      <c r="AA54" s="6" t="s">
        <v>61</v>
      </c>
      <c r="AB54" s="8"/>
    </row>
    <row r="55" spans="1:28" s="4" customFormat="1" ht="44.1" customHeight="1" x14ac:dyDescent="0.2">
      <c r="A55" s="5">
        <v>0</v>
      </c>
      <c r="B55" s="6" t="s">
        <v>450</v>
      </c>
      <c r="C55" s="13">
        <v>700</v>
      </c>
      <c r="D55" s="8" t="s">
        <v>451</v>
      </c>
      <c r="E55" s="8" t="s">
        <v>452</v>
      </c>
      <c r="F55" s="8" t="s">
        <v>453</v>
      </c>
      <c r="G55" s="6" t="s">
        <v>51</v>
      </c>
      <c r="H55" s="6" t="s">
        <v>52</v>
      </c>
      <c r="I55" s="8" t="s">
        <v>36</v>
      </c>
      <c r="J55" s="9">
        <v>1</v>
      </c>
      <c r="K55" s="9">
        <v>142</v>
      </c>
      <c r="L55" s="9">
        <v>2024</v>
      </c>
      <c r="M55" s="8" t="s">
        <v>454</v>
      </c>
      <c r="N55" s="8" t="s">
        <v>118</v>
      </c>
      <c r="O55" s="8" t="s">
        <v>191</v>
      </c>
      <c r="P55" s="6" t="s">
        <v>39</v>
      </c>
      <c r="Q55" s="8" t="s">
        <v>40</v>
      </c>
      <c r="R55" s="10" t="s">
        <v>455</v>
      </c>
      <c r="S55" s="11"/>
      <c r="T55" s="6"/>
      <c r="U55" s="14" t="str">
        <f>HYPERLINK("https://media.infra-m.ru/2081/2081627/cover/2081627.jpg", "Обложка")</f>
        <v>Обложка</v>
      </c>
      <c r="V55" s="14" t="str">
        <f>HYPERLINK("https://znanium.ru/catalog/product/2081627", "Ознакомиться")</f>
        <v>Ознакомиться</v>
      </c>
      <c r="W55" s="8" t="s">
        <v>456</v>
      </c>
      <c r="X55" s="6" t="s">
        <v>153</v>
      </c>
      <c r="Y55" s="6"/>
      <c r="Z55" s="6"/>
      <c r="AA55" s="6" t="s">
        <v>91</v>
      </c>
      <c r="AB55" s="8"/>
    </row>
    <row r="56" spans="1:28" s="4" customFormat="1" ht="44.1" customHeight="1" x14ac:dyDescent="0.2">
      <c r="A56" s="5">
        <v>0</v>
      </c>
      <c r="B56" s="6" t="s">
        <v>459</v>
      </c>
      <c r="C56" s="7">
        <v>1200</v>
      </c>
      <c r="D56" s="8" t="s">
        <v>460</v>
      </c>
      <c r="E56" s="8" t="s">
        <v>457</v>
      </c>
      <c r="F56" s="8" t="s">
        <v>461</v>
      </c>
      <c r="G56" s="6" t="s">
        <v>34</v>
      </c>
      <c r="H56" s="6" t="s">
        <v>52</v>
      </c>
      <c r="I56" s="8" t="s">
        <v>36</v>
      </c>
      <c r="J56" s="9">
        <v>1</v>
      </c>
      <c r="K56" s="9">
        <v>248</v>
      </c>
      <c r="L56" s="9">
        <v>2024</v>
      </c>
      <c r="M56" s="8" t="s">
        <v>462</v>
      </c>
      <c r="N56" s="8" t="s">
        <v>118</v>
      </c>
      <c r="O56" s="8" t="s">
        <v>191</v>
      </c>
      <c r="P56" s="6" t="s">
        <v>39</v>
      </c>
      <c r="Q56" s="8" t="s">
        <v>40</v>
      </c>
      <c r="R56" s="10" t="s">
        <v>463</v>
      </c>
      <c r="S56" s="11"/>
      <c r="T56" s="6"/>
      <c r="U56" s="14" t="str">
        <f>HYPERLINK("https://media.infra-m.ru/2150/2150766/cover/2150766.jpg", "Обложка")</f>
        <v>Обложка</v>
      </c>
      <c r="V56" s="14" t="str">
        <f>HYPERLINK("https://znanium.ru/catalog/product/2150766", "Ознакомиться")</f>
        <v>Ознакомиться</v>
      </c>
      <c r="W56" s="8" t="s">
        <v>206</v>
      </c>
      <c r="X56" s="6" t="s">
        <v>147</v>
      </c>
      <c r="Y56" s="6"/>
      <c r="Z56" s="6" t="s">
        <v>203</v>
      </c>
      <c r="AA56" s="6" t="s">
        <v>91</v>
      </c>
      <c r="AB56" s="8"/>
    </row>
    <row r="57" spans="1:28" s="4" customFormat="1" ht="42" customHeight="1" x14ac:dyDescent="0.2">
      <c r="A57" s="5">
        <v>0</v>
      </c>
      <c r="B57" s="6" t="s">
        <v>466</v>
      </c>
      <c r="C57" s="7">
        <v>1090</v>
      </c>
      <c r="D57" s="8" t="s">
        <v>467</v>
      </c>
      <c r="E57" s="8" t="s">
        <v>468</v>
      </c>
      <c r="F57" s="8" t="s">
        <v>469</v>
      </c>
      <c r="G57" s="6" t="s">
        <v>51</v>
      </c>
      <c r="H57" s="6" t="s">
        <v>52</v>
      </c>
      <c r="I57" s="8" t="s">
        <v>36</v>
      </c>
      <c r="J57" s="9">
        <v>1</v>
      </c>
      <c r="K57" s="9">
        <v>231</v>
      </c>
      <c r="L57" s="9">
        <v>2024</v>
      </c>
      <c r="M57" s="8" t="s">
        <v>470</v>
      </c>
      <c r="N57" s="8" t="s">
        <v>37</v>
      </c>
      <c r="O57" s="8" t="s">
        <v>69</v>
      </c>
      <c r="P57" s="6" t="s">
        <v>39</v>
      </c>
      <c r="Q57" s="8" t="s">
        <v>40</v>
      </c>
      <c r="R57" s="10" t="s">
        <v>471</v>
      </c>
      <c r="S57" s="11"/>
      <c r="T57" s="6"/>
      <c r="U57" s="14" t="str">
        <f>HYPERLINK("https://media.infra-m.ru/2147/2147814/cover/2147814.jpg", "Обложка")</f>
        <v>Обложка</v>
      </c>
      <c r="V57" s="14" t="str">
        <f>HYPERLINK("https://znanium.ru/catalog/product/2147814", "Ознакомиться")</f>
        <v>Ознакомиться</v>
      </c>
      <c r="W57" s="8" t="s">
        <v>472</v>
      </c>
      <c r="X57" s="6" t="s">
        <v>147</v>
      </c>
      <c r="Y57" s="6"/>
      <c r="Z57" s="6" t="s">
        <v>41</v>
      </c>
      <c r="AA57" s="6" t="s">
        <v>91</v>
      </c>
      <c r="AB57" s="8"/>
    </row>
    <row r="58" spans="1:28" s="4" customFormat="1" ht="42" customHeight="1" x14ac:dyDescent="0.2">
      <c r="A58" s="5">
        <v>0</v>
      </c>
      <c r="B58" s="6" t="s">
        <v>474</v>
      </c>
      <c r="C58" s="7">
        <v>1430</v>
      </c>
      <c r="D58" s="8" t="s">
        <v>475</v>
      </c>
      <c r="E58" s="8" t="s">
        <v>476</v>
      </c>
      <c r="F58" s="8" t="s">
        <v>438</v>
      </c>
      <c r="G58" s="6" t="s">
        <v>51</v>
      </c>
      <c r="H58" s="6" t="s">
        <v>52</v>
      </c>
      <c r="I58" s="8" t="s">
        <v>36</v>
      </c>
      <c r="J58" s="9">
        <v>1</v>
      </c>
      <c r="K58" s="9">
        <v>285</v>
      </c>
      <c r="L58" s="9">
        <v>2025</v>
      </c>
      <c r="M58" s="8" t="s">
        <v>477</v>
      </c>
      <c r="N58" s="8" t="s">
        <v>254</v>
      </c>
      <c r="O58" s="8" t="s">
        <v>255</v>
      </c>
      <c r="P58" s="6" t="s">
        <v>39</v>
      </c>
      <c r="Q58" s="8" t="s">
        <v>40</v>
      </c>
      <c r="R58" s="10" t="s">
        <v>478</v>
      </c>
      <c r="S58" s="11"/>
      <c r="T58" s="6"/>
      <c r="U58" s="14" t="str">
        <f>HYPERLINK("https://media.infra-m.ru/2181/2181229/cover/2181229.jpg", "Обложка")</f>
        <v>Обложка</v>
      </c>
      <c r="V58" s="14" t="str">
        <f>HYPERLINK("https://znanium.ru/catalog/product/2181229", "Ознакомиться")</f>
        <v>Ознакомиться</v>
      </c>
      <c r="W58" s="8" t="s">
        <v>439</v>
      </c>
      <c r="X58" s="6" t="s">
        <v>60</v>
      </c>
      <c r="Y58" s="6"/>
      <c r="Z58" s="6" t="s">
        <v>41</v>
      </c>
      <c r="AA58" s="6" t="s">
        <v>61</v>
      </c>
      <c r="AB58" s="8"/>
    </row>
    <row r="59" spans="1:28" s="4" customFormat="1" ht="51.95" customHeight="1" x14ac:dyDescent="0.2">
      <c r="A59" s="5">
        <v>0</v>
      </c>
      <c r="B59" s="6" t="s">
        <v>479</v>
      </c>
      <c r="C59" s="7">
        <v>1520</v>
      </c>
      <c r="D59" s="8" t="s">
        <v>480</v>
      </c>
      <c r="E59" s="8" t="s">
        <v>481</v>
      </c>
      <c r="F59" s="8" t="s">
        <v>482</v>
      </c>
      <c r="G59" s="6" t="s">
        <v>34</v>
      </c>
      <c r="H59" s="6" t="s">
        <v>52</v>
      </c>
      <c r="I59" s="8" t="s">
        <v>36</v>
      </c>
      <c r="J59" s="9">
        <v>1</v>
      </c>
      <c r="K59" s="9">
        <v>304</v>
      </c>
      <c r="L59" s="9">
        <v>2025</v>
      </c>
      <c r="M59" s="8" t="s">
        <v>483</v>
      </c>
      <c r="N59" s="8" t="s">
        <v>118</v>
      </c>
      <c r="O59" s="8" t="s">
        <v>119</v>
      </c>
      <c r="P59" s="6" t="s">
        <v>39</v>
      </c>
      <c r="Q59" s="8" t="s">
        <v>40</v>
      </c>
      <c r="R59" s="10" t="s">
        <v>484</v>
      </c>
      <c r="S59" s="11"/>
      <c r="T59" s="6"/>
      <c r="U59" s="14" t="str">
        <f>HYPERLINK("https://media.infra-m.ru/2169/2169833/cover/2169833.jpg", "Обложка")</f>
        <v>Обложка</v>
      </c>
      <c r="V59" s="14" t="str">
        <f>HYPERLINK("https://znanium.ru/catalog/product/2169833", "Ознакомиться")</f>
        <v>Ознакомиться</v>
      </c>
      <c r="W59" s="8" t="s">
        <v>68</v>
      </c>
      <c r="X59" s="6" t="s">
        <v>99</v>
      </c>
      <c r="Y59" s="6"/>
      <c r="Z59" s="6" t="s">
        <v>41</v>
      </c>
      <c r="AA59" s="6" t="s">
        <v>83</v>
      </c>
      <c r="AB59" s="8"/>
    </row>
    <row r="60" spans="1:28" s="4" customFormat="1" ht="42" customHeight="1" x14ac:dyDescent="0.2">
      <c r="A60" s="5">
        <v>0</v>
      </c>
      <c r="B60" s="6" t="s">
        <v>485</v>
      </c>
      <c r="C60" s="7">
        <v>1050</v>
      </c>
      <c r="D60" s="8" t="s">
        <v>486</v>
      </c>
      <c r="E60" s="8" t="s">
        <v>487</v>
      </c>
      <c r="F60" s="8" t="s">
        <v>488</v>
      </c>
      <c r="G60" s="6" t="s">
        <v>34</v>
      </c>
      <c r="H60" s="6" t="s">
        <v>52</v>
      </c>
      <c r="I60" s="8" t="s">
        <v>36</v>
      </c>
      <c r="J60" s="9">
        <v>1</v>
      </c>
      <c r="K60" s="9">
        <v>210</v>
      </c>
      <c r="L60" s="9">
        <v>2025</v>
      </c>
      <c r="M60" s="8" t="s">
        <v>489</v>
      </c>
      <c r="N60" s="8" t="s">
        <v>254</v>
      </c>
      <c r="O60" s="8" t="s">
        <v>255</v>
      </c>
      <c r="P60" s="6" t="s">
        <v>39</v>
      </c>
      <c r="Q60" s="8" t="s">
        <v>40</v>
      </c>
      <c r="R60" s="10" t="s">
        <v>473</v>
      </c>
      <c r="S60" s="11"/>
      <c r="T60" s="6"/>
      <c r="U60" s="14" t="str">
        <f>HYPERLINK("https://media.infra-m.ru/2169/2169281/cover/2169281.jpg", "Обложка")</f>
        <v>Обложка</v>
      </c>
      <c r="V60" s="14" t="str">
        <f>HYPERLINK("https://znanium.ru/catalog/product/2169281", "Ознакомиться")</f>
        <v>Ознакомиться</v>
      </c>
      <c r="W60" s="8" t="s">
        <v>418</v>
      </c>
      <c r="X60" s="6" t="s">
        <v>99</v>
      </c>
      <c r="Y60" s="6"/>
      <c r="Z60" s="6" t="s">
        <v>41</v>
      </c>
      <c r="AA60" s="6" t="s">
        <v>61</v>
      </c>
      <c r="AB60" s="8"/>
    </row>
    <row r="61" spans="1:28" s="4" customFormat="1" ht="42" customHeight="1" x14ac:dyDescent="0.2">
      <c r="A61" s="5">
        <v>0</v>
      </c>
      <c r="B61" s="6" t="s">
        <v>492</v>
      </c>
      <c r="C61" s="7">
        <v>1230</v>
      </c>
      <c r="D61" s="8" t="s">
        <v>493</v>
      </c>
      <c r="E61" s="8" t="s">
        <v>491</v>
      </c>
      <c r="F61" s="8" t="s">
        <v>494</v>
      </c>
      <c r="G61" s="6" t="s">
        <v>51</v>
      </c>
      <c r="H61" s="6" t="s">
        <v>52</v>
      </c>
      <c r="I61" s="8" t="s">
        <v>36</v>
      </c>
      <c r="J61" s="9">
        <v>1</v>
      </c>
      <c r="K61" s="9">
        <v>238</v>
      </c>
      <c r="L61" s="9">
        <v>2025</v>
      </c>
      <c r="M61" s="8" t="s">
        <v>495</v>
      </c>
      <c r="N61" s="8" t="s">
        <v>66</v>
      </c>
      <c r="O61" s="8" t="s">
        <v>262</v>
      </c>
      <c r="P61" s="6" t="s">
        <v>57</v>
      </c>
      <c r="Q61" s="8" t="s">
        <v>40</v>
      </c>
      <c r="R61" s="10" t="s">
        <v>382</v>
      </c>
      <c r="S61" s="11"/>
      <c r="T61" s="6"/>
      <c r="U61" s="14" t="str">
        <f>HYPERLINK("https://media.infra-m.ru/2091/2091838/cover/2091838.jpg", "Обложка")</f>
        <v>Обложка</v>
      </c>
      <c r="V61" s="14" t="str">
        <f>HYPERLINK("https://znanium.ru/catalog/product/2091838", "Ознакомиться")</f>
        <v>Ознакомиться</v>
      </c>
      <c r="W61" s="8" t="s">
        <v>496</v>
      </c>
      <c r="X61" s="6" t="s">
        <v>82</v>
      </c>
      <c r="Y61" s="6"/>
      <c r="Z61" s="6"/>
      <c r="AA61" s="6" t="s">
        <v>61</v>
      </c>
      <c r="AB61" s="8"/>
    </row>
    <row r="62" spans="1:28" s="4" customFormat="1" ht="51.95" customHeight="1" x14ac:dyDescent="0.2">
      <c r="A62" s="5">
        <v>0</v>
      </c>
      <c r="B62" s="6" t="s">
        <v>497</v>
      </c>
      <c r="C62" s="7">
        <v>1640</v>
      </c>
      <c r="D62" s="8" t="s">
        <v>498</v>
      </c>
      <c r="E62" s="8" t="s">
        <v>499</v>
      </c>
      <c r="F62" s="8" t="s">
        <v>500</v>
      </c>
      <c r="G62" s="6" t="s">
        <v>51</v>
      </c>
      <c r="H62" s="6" t="s">
        <v>44</v>
      </c>
      <c r="I62" s="8" t="s">
        <v>45</v>
      </c>
      <c r="J62" s="9">
        <v>1</v>
      </c>
      <c r="K62" s="9">
        <v>346</v>
      </c>
      <c r="L62" s="9">
        <v>2024</v>
      </c>
      <c r="M62" s="8" t="s">
        <v>501</v>
      </c>
      <c r="N62" s="8" t="s">
        <v>66</v>
      </c>
      <c r="O62" s="8" t="s">
        <v>90</v>
      </c>
      <c r="P62" s="6" t="s">
        <v>57</v>
      </c>
      <c r="Q62" s="8" t="s">
        <v>40</v>
      </c>
      <c r="R62" s="10" t="s">
        <v>64</v>
      </c>
      <c r="S62" s="11" t="s">
        <v>502</v>
      </c>
      <c r="T62" s="6" t="s">
        <v>65</v>
      </c>
      <c r="U62" s="14" t="str">
        <f>HYPERLINK("https://media.infra-m.ru/2139/2139105/cover/2139105.jpg", "Обложка")</f>
        <v>Обложка</v>
      </c>
      <c r="V62" s="14" t="str">
        <f>HYPERLINK("https://znanium.ru/catalog/product/2139105", "Ознакомиться")</f>
        <v>Ознакомиться</v>
      </c>
      <c r="W62" s="8"/>
      <c r="X62" s="6" t="s">
        <v>279</v>
      </c>
      <c r="Y62" s="6"/>
      <c r="Z62" s="6" t="s">
        <v>203</v>
      </c>
      <c r="AA62" s="6" t="s">
        <v>42</v>
      </c>
      <c r="AB62" s="8"/>
    </row>
    <row r="63" spans="1:28" s="4" customFormat="1" ht="42" customHeight="1" x14ac:dyDescent="0.2">
      <c r="A63" s="5">
        <v>0</v>
      </c>
      <c r="B63" s="6" t="s">
        <v>503</v>
      </c>
      <c r="C63" s="13">
        <v>800</v>
      </c>
      <c r="D63" s="8" t="s">
        <v>504</v>
      </c>
      <c r="E63" s="8" t="s">
        <v>505</v>
      </c>
      <c r="F63" s="8" t="s">
        <v>506</v>
      </c>
      <c r="G63" s="6" t="s">
        <v>43</v>
      </c>
      <c r="H63" s="6" t="s">
        <v>35</v>
      </c>
      <c r="I63" s="8" t="s">
        <v>36</v>
      </c>
      <c r="J63" s="9">
        <v>1</v>
      </c>
      <c r="K63" s="9">
        <v>160</v>
      </c>
      <c r="L63" s="9">
        <v>2025</v>
      </c>
      <c r="M63" s="8" t="s">
        <v>507</v>
      </c>
      <c r="N63" s="8" t="s">
        <v>66</v>
      </c>
      <c r="O63" s="8" t="s">
        <v>291</v>
      </c>
      <c r="P63" s="6" t="s">
        <v>39</v>
      </c>
      <c r="Q63" s="8" t="s">
        <v>40</v>
      </c>
      <c r="R63" s="10" t="s">
        <v>508</v>
      </c>
      <c r="S63" s="11"/>
      <c r="T63" s="6"/>
      <c r="U63" s="14" t="str">
        <f>HYPERLINK("https://media.infra-m.ru/1042/1042392/cover/1042392.jpg", "Обложка")</f>
        <v>Обложка</v>
      </c>
      <c r="V63" s="14" t="str">
        <f>HYPERLINK("https://znanium.ru/catalog/product/1042392", "Ознакомиться")</f>
        <v>Ознакомиться</v>
      </c>
      <c r="W63" s="8" t="s">
        <v>509</v>
      </c>
      <c r="X63" s="6" t="s">
        <v>510</v>
      </c>
      <c r="Y63" s="6"/>
      <c r="Z63" s="6" t="s">
        <v>41</v>
      </c>
      <c r="AA63" s="6" t="s">
        <v>61</v>
      </c>
      <c r="AB63" s="8"/>
    </row>
    <row r="64" spans="1:28" s="4" customFormat="1" ht="51.95" customHeight="1" x14ac:dyDescent="0.2">
      <c r="A64" s="5">
        <v>0</v>
      </c>
      <c r="B64" s="6" t="s">
        <v>511</v>
      </c>
      <c r="C64" s="7">
        <v>2280</v>
      </c>
      <c r="D64" s="8" t="s">
        <v>512</v>
      </c>
      <c r="E64" s="8" t="s">
        <v>513</v>
      </c>
      <c r="F64" s="8" t="s">
        <v>110</v>
      </c>
      <c r="G64" s="6" t="s">
        <v>51</v>
      </c>
      <c r="H64" s="6" t="s">
        <v>52</v>
      </c>
      <c r="I64" s="8" t="s">
        <v>36</v>
      </c>
      <c r="J64" s="9">
        <v>1</v>
      </c>
      <c r="K64" s="9">
        <v>453</v>
      </c>
      <c r="L64" s="9">
        <v>2025</v>
      </c>
      <c r="M64" s="8" t="s">
        <v>514</v>
      </c>
      <c r="N64" s="8" t="s">
        <v>66</v>
      </c>
      <c r="O64" s="8" t="s">
        <v>291</v>
      </c>
      <c r="P64" s="6" t="s">
        <v>39</v>
      </c>
      <c r="Q64" s="8" t="s">
        <v>40</v>
      </c>
      <c r="R64" s="10" t="s">
        <v>515</v>
      </c>
      <c r="S64" s="11"/>
      <c r="T64" s="6"/>
      <c r="U64" s="14" t="str">
        <f>HYPERLINK("https://media.infra-m.ru/1900/1900916/cover/1900916.jpg", "Обложка")</f>
        <v>Обложка</v>
      </c>
      <c r="V64" s="14" t="str">
        <f>HYPERLINK("https://znanium.ru/catalog/product/1900916", "Ознакомиться")</f>
        <v>Ознакомиться</v>
      </c>
      <c r="W64" s="8" t="s">
        <v>111</v>
      </c>
      <c r="X64" s="6" t="s">
        <v>108</v>
      </c>
      <c r="Y64" s="6"/>
      <c r="Z64" s="6"/>
      <c r="AA64" s="6" t="s">
        <v>61</v>
      </c>
      <c r="AB64" s="8"/>
    </row>
    <row r="65" spans="1:28" s="4" customFormat="1" ht="42" customHeight="1" x14ac:dyDescent="0.2">
      <c r="A65" s="5">
        <v>0</v>
      </c>
      <c r="B65" s="6" t="s">
        <v>517</v>
      </c>
      <c r="C65" s="13">
        <v>960</v>
      </c>
      <c r="D65" s="8" t="s">
        <v>518</v>
      </c>
      <c r="E65" s="8" t="s">
        <v>519</v>
      </c>
      <c r="F65" s="8" t="s">
        <v>520</v>
      </c>
      <c r="G65" s="6" t="s">
        <v>51</v>
      </c>
      <c r="H65" s="6" t="s">
        <v>52</v>
      </c>
      <c r="I65" s="8" t="s">
        <v>36</v>
      </c>
      <c r="J65" s="9">
        <v>1</v>
      </c>
      <c r="K65" s="9">
        <v>178</v>
      </c>
      <c r="L65" s="9">
        <v>2025</v>
      </c>
      <c r="M65" s="8" t="s">
        <v>521</v>
      </c>
      <c r="N65" s="8" t="s">
        <v>37</v>
      </c>
      <c r="O65" s="8" t="s">
        <v>69</v>
      </c>
      <c r="P65" s="6" t="s">
        <v>39</v>
      </c>
      <c r="Q65" s="8" t="s">
        <v>40</v>
      </c>
      <c r="R65" s="10" t="s">
        <v>522</v>
      </c>
      <c r="S65" s="11"/>
      <c r="T65" s="6"/>
      <c r="U65" s="14" t="str">
        <f>HYPERLINK("https://media.infra-m.ru/1913/1913587/cover/1913587.jpg", "Обложка")</f>
        <v>Обложка</v>
      </c>
      <c r="V65" s="14" t="str">
        <f>HYPERLINK("https://znanium.ru/catalog/product/1913587", "Ознакомиться")</f>
        <v>Ознакомиться</v>
      </c>
      <c r="W65" s="8" t="s">
        <v>123</v>
      </c>
      <c r="X65" s="6" t="s">
        <v>186</v>
      </c>
      <c r="Y65" s="6"/>
      <c r="Z65" s="6"/>
      <c r="AA65" s="6" t="s">
        <v>61</v>
      </c>
      <c r="AB65" s="8"/>
    </row>
    <row r="66" spans="1:28" s="4" customFormat="1" ht="44.1" customHeight="1" x14ac:dyDescent="0.2">
      <c r="A66" s="5">
        <v>0</v>
      </c>
      <c r="B66" s="6" t="s">
        <v>523</v>
      </c>
      <c r="C66" s="7">
        <v>1170</v>
      </c>
      <c r="D66" s="8" t="s">
        <v>524</v>
      </c>
      <c r="E66" s="8" t="s">
        <v>525</v>
      </c>
      <c r="F66" s="8" t="s">
        <v>526</v>
      </c>
      <c r="G66" s="6" t="s">
        <v>51</v>
      </c>
      <c r="H66" s="6" t="s">
        <v>52</v>
      </c>
      <c r="I66" s="8" t="s">
        <v>36</v>
      </c>
      <c r="J66" s="9">
        <v>1</v>
      </c>
      <c r="K66" s="9">
        <v>235</v>
      </c>
      <c r="L66" s="9">
        <v>2024</v>
      </c>
      <c r="M66" s="8" t="s">
        <v>527</v>
      </c>
      <c r="N66" s="8" t="s">
        <v>37</v>
      </c>
      <c r="O66" s="8" t="s">
        <v>72</v>
      </c>
      <c r="P66" s="6" t="s">
        <v>57</v>
      </c>
      <c r="Q66" s="8" t="s">
        <v>40</v>
      </c>
      <c r="R66" s="10" t="s">
        <v>528</v>
      </c>
      <c r="S66" s="11"/>
      <c r="T66" s="6"/>
      <c r="U66" s="14" t="str">
        <f>HYPERLINK("https://media.infra-m.ru/1863/1863249/cover/1863249.jpg", "Обложка")</f>
        <v>Обложка</v>
      </c>
      <c r="V66" s="14" t="str">
        <f>HYPERLINK("https://znanium.ru/catalog/product/1863249", "Ознакомиться")</f>
        <v>Ознакомиться</v>
      </c>
      <c r="W66" s="8" t="s">
        <v>516</v>
      </c>
      <c r="X66" s="6" t="s">
        <v>159</v>
      </c>
      <c r="Y66" s="6"/>
      <c r="Z66" s="6"/>
      <c r="AA66" s="6" t="s">
        <v>91</v>
      </c>
      <c r="AB66" s="8"/>
    </row>
    <row r="67" spans="1:28" s="4" customFormat="1" ht="51.95" customHeight="1" x14ac:dyDescent="0.2">
      <c r="A67" s="5">
        <v>0</v>
      </c>
      <c r="B67" s="6" t="s">
        <v>529</v>
      </c>
      <c r="C67" s="7">
        <v>1360</v>
      </c>
      <c r="D67" s="8" t="s">
        <v>530</v>
      </c>
      <c r="E67" s="8" t="s">
        <v>531</v>
      </c>
      <c r="F67" s="8" t="s">
        <v>110</v>
      </c>
      <c r="G67" s="6" t="s">
        <v>51</v>
      </c>
      <c r="H67" s="6" t="s">
        <v>52</v>
      </c>
      <c r="I67" s="8" t="s">
        <v>36</v>
      </c>
      <c r="J67" s="9">
        <v>1</v>
      </c>
      <c r="K67" s="9">
        <v>281</v>
      </c>
      <c r="L67" s="9">
        <v>2024</v>
      </c>
      <c r="M67" s="8" t="s">
        <v>532</v>
      </c>
      <c r="N67" s="8" t="s">
        <v>37</v>
      </c>
      <c r="O67" s="8" t="s">
        <v>72</v>
      </c>
      <c r="P67" s="6" t="s">
        <v>57</v>
      </c>
      <c r="Q67" s="8" t="s">
        <v>40</v>
      </c>
      <c r="R67" s="10" t="s">
        <v>533</v>
      </c>
      <c r="S67" s="11"/>
      <c r="T67" s="6"/>
      <c r="U67" s="14" t="str">
        <f>HYPERLINK("https://media.infra-m.ru/2150/2150768/cover/2150768.jpg", "Обложка")</f>
        <v>Обложка</v>
      </c>
      <c r="V67" s="14" t="str">
        <f>HYPERLINK("https://znanium.ru/catalog/product/2150768", "Ознакомиться")</f>
        <v>Ознакомиться</v>
      </c>
      <c r="W67" s="8" t="s">
        <v>111</v>
      </c>
      <c r="X67" s="6" t="s">
        <v>147</v>
      </c>
      <c r="Y67" s="6"/>
      <c r="Z67" s="6" t="s">
        <v>41</v>
      </c>
      <c r="AA67" s="6" t="s">
        <v>91</v>
      </c>
      <c r="AB67" s="8"/>
    </row>
    <row r="68" spans="1:28" s="4" customFormat="1" ht="42" customHeight="1" x14ac:dyDescent="0.2">
      <c r="A68" s="5">
        <v>0</v>
      </c>
      <c r="B68" s="6" t="s">
        <v>535</v>
      </c>
      <c r="C68" s="7">
        <v>1430</v>
      </c>
      <c r="D68" s="8" t="s">
        <v>536</v>
      </c>
      <c r="E68" s="8" t="s">
        <v>537</v>
      </c>
      <c r="F68" s="8" t="s">
        <v>538</v>
      </c>
      <c r="G68" s="6" t="s">
        <v>51</v>
      </c>
      <c r="H68" s="6" t="s">
        <v>52</v>
      </c>
      <c r="I68" s="8" t="s">
        <v>36</v>
      </c>
      <c r="J68" s="9">
        <v>1</v>
      </c>
      <c r="K68" s="9">
        <v>278</v>
      </c>
      <c r="L68" s="9">
        <v>2025</v>
      </c>
      <c r="M68" s="8" t="s">
        <v>539</v>
      </c>
      <c r="N68" s="8" t="s">
        <v>66</v>
      </c>
      <c r="O68" s="8" t="s">
        <v>67</v>
      </c>
      <c r="P68" s="6" t="s">
        <v>57</v>
      </c>
      <c r="Q68" s="8" t="s">
        <v>40</v>
      </c>
      <c r="R68" s="10" t="s">
        <v>540</v>
      </c>
      <c r="S68" s="11"/>
      <c r="T68" s="6"/>
      <c r="U68" s="14" t="str">
        <f>HYPERLINK("https://media.infra-m.ru/1907/1907612/cover/1907612.jpg", "Обложка")</f>
        <v>Обложка</v>
      </c>
      <c r="V68" s="14" t="str">
        <f>HYPERLINK("https://znanium.ru/catalog/product/1907612", "Ознакомиться")</f>
        <v>Ознакомиться</v>
      </c>
      <c r="W68" s="8" t="s">
        <v>123</v>
      </c>
      <c r="X68" s="6" t="s">
        <v>82</v>
      </c>
      <c r="Y68" s="6"/>
      <c r="Z68" s="6"/>
      <c r="AA68" s="6" t="s">
        <v>61</v>
      </c>
      <c r="AB68" s="8"/>
    </row>
    <row r="69" spans="1:28" s="4" customFormat="1" ht="42" customHeight="1" x14ac:dyDescent="0.2">
      <c r="A69" s="5">
        <v>0</v>
      </c>
      <c r="B69" s="6" t="s">
        <v>541</v>
      </c>
      <c r="C69" s="7">
        <v>1220</v>
      </c>
      <c r="D69" s="8" t="s">
        <v>542</v>
      </c>
      <c r="E69" s="8" t="s">
        <v>543</v>
      </c>
      <c r="F69" s="8" t="s">
        <v>346</v>
      </c>
      <c r="G69" s="6" t="s">
        <v>51</v>
      </c>
      <c r="H69" s="6" t="s">
        <v>52</v>
      </c>
      <c r="I69" s="8" t="s">
        <v>36</v>
      </c>
      <c r="J69" s="9">
        <v>1</v>
      </c>
      <c r="K69" s="9">
        <v>243</v>
      </c>
      <c r="L69" s="9">
        <v>2025</v>
      </c>
      <c r="M69" s="8" t="s">
        <v>544</v>
      </c>
      <c r="N69" s="8" t="s">
        <v>37</v>
      </c>
      <c r="O69" s="8" t="s">
        <v>38</v>
      </c>
      <c r="P69" s="6" t="s">
        <v>39</v>
      </c>
      <c r="Q69" s="8" t="s">
        <v>40</v>
      </c>
      <c r="R69" s="10" t="s">
        <v>348</v>
      </c>
      <c r="S69" s="11"/>
      <c r="T69" s="6"/>
      <c r="U69" s="14" t="str">
        <f>HYPERLINK("https://media.infra-m.ru/1867/1867578/cover/1867578.jpg", "Обложка")</f>
        <v>Обложка</v>
      </c>
      <c r="V69" s="14" t="str">
        <f>HYPERLINK("https://znanium.ru/catalog/product/1867578", "Ознакомиться")</f>
        <v>Ознакомиться</v>
      </c>
      <c r="W69" s="8" t="s">
        <v>347</v>
      </c>
      <c r="X69" s="6" t="s">
        <v>82</v>
      </c>
      <c r="Y69" s="6"/>
      <c r="Z69" s="6"/>
      <c r="AA69" s="6" t="s">
        <v>61</v>
      </c>
      <c r="AB69" s="8"/>
    </row>
    <row r="70" spans="1:28" s="4" customFormat="1" ht="51.95" customHeight="1" x14ac:dyDescent="0.2">
      <c r="A70" s="5">
        <v>0</v>
      </c>
      <c r="B70" s="6" t="s">
        <v>547</v>
      </c>
      <c r="C70" s="7">
        <v>1240</v>
      </c>
      <c r="D70" s="8" t="s">
        <v>548</v>
      </c>
      <c r="E70" s="8" t="s">
        <v>546</v>
      </c>
      <c r="F70" s="8" t="s">
        <v>549</v>
      </c>
      <c r="G70" s="6" t="s">
        <v>51</v>
      </c>
      <c r="H70" s="6" t="s">
        <v>52</v>
      </c>
      <c r="I70" s="8" t="s">
        <v>36</v>
      </c>
      <c r="J70" s="9">
        <v>1</v>
      </c>
      <c r="K70" s="9">
        <v>251</v>
      </c>
      <c r="L70" s="9">
        <v>2024</v>
      </c>
      <c r="M70" s="8" t="s">
        <v>550</v>
      </c>
      <c r="N70" s="8" t="s">
        <v>66</v>
      </c>
      <c r="O70" s="8" t="s">
        <v>109</v>
      </c>
      <c r="P70" s="6" t="s">
        <v>57</v>
      </c>
      <c r="Q70" s="8" t="s">
        <v>40</v>
      </c>
      <c r="R70" s="10" t="s">
        <v>551</v>
      </c>
      <c r="S70" s="11"/>
      <c r="T70" s="6"/>
      <c r="U70" s="14" t="str">
        <f>HYPERLINK("https://media.infra-m.ru/1913/1913538/cover/1913538.jpg", "Обложка")</f>
        <v>Обложка</v>
      </c>
      <c r="V70" s="14" t="str">
        <f>HYPERLINK("https://znanium.ru/catalog/product/1913538", "Ознакомиться")</f>
        <v>Ознакомиться</v>
      </c>
      <c r="W70" s="8" t="s">
        <v>244</v>
      </c>
      <c r="X70" s="6" t="s">
        <v>279</v>
      </c>
      <c r="Y70" s="6"/>
      <c r="Z70" s="6"/>
      <c r="AA70" s="6" t="s">
        <v>91</v>
      </c>
      <c r="AB70" s="8"/>
    </row>
    <row r="71" spans="1:28" s="4" customFormat="1" ht="42" customHeight="1" x14ac:dyDescent="0.2">
      <c r="A71" s="5">
        <v>0</v>
      </c>
      <c r="B71" s="6" t="s">
        <v>552</v>
      </c>
      <c r="C71" s="7">
        <v>1020</v>
      </c>
      <c r="D71" s="8" t="s">
        <v>553</v>
      </c>
      <c r="E71" s="8" t="s">
        <v>554</v>
      </c>
      <c r="F71" s="8" t="s">
        <v>555</v>
      </c>
      <c r="G71" s="6" t="s">
        <v>51</v>
      </c>
      <c r="H71" s="6" t="s">
        <v>52</v>
      </c>
      <c r="I71" s="8" t="s">
        <v>36</v>
      </c>
      <c r="J71" s="9">
        <v>1</v>
      </c>
      <c r="K71" s="9">
        <v>191</v>
      </c>
      <c r="L71" s="9">
        <v>2025</v>
      </c>
      <c r="M71" s="8" t="s">
        <v>556</v>
      </c>
      <c r="N71" s="8" t="s">
        <v>66</v>
      </c>
      <c r="O71" s="8" t="s">
        <v>67</v>
      </c>
      <c r="P71" s="6" t="s">
        <v>39</v>
      </c>
      <c r="Q71" s="8" t="s">
        <v>40</v>
      </c>
      <c r="R71" s="10" t="s">
        <v>557</v>
      </c>
      <c r="S71" s="11"/>
      <c r="T71" s="6"/>
      <c r="U71" s="14" t="str">
        <f>HYPERLINK("https://media.infra-m.ru/1971/1971857/cover/1971857.jpg", "Обложка")</f>
        <v>Обложка</v>
      </c>
      <c r="V71" s="14" t="str">
        <f>HYPERLINK("https://znanium.ru/catalog/product/1971857", "Ознакомиться")</f>
        <v>Ознакомиться</v>
      </c>
      <c r="W71" s="8" t="s">
        <v>70</v>
      </c>
      <c r="X71" s="6" t="s">
        <v>186</v>
      </c>
      <c r="Y71" s="6"/>
      <c r="Z71" s="6"/>
      <c r="AA71" s="6" t="s">
        <v>61</v>
      </c>
      <c r="AB71" s="8"/>
    </row>
    <row r="72" spans="1:28" s="4" customFormat="1" ht="51.95" customHeight="1" x14ac:dyDescent="0.2">
      <c r="A72" s="5">
        <v>0</v>
      </c>
      <c r="B72" s="6" t="s">
        <v>558</v>
      </c>
      <c r="C72" s="7">
        <v>1080</v>
      </c>
      <c r="D72" s="8" t="s">
        <v>559</v>
      </c>
      <c r="E72" s="8" t="s">
        <v>560</v>
      </c>
      <c r="F72" s="8" t="s">
        <v>561</v>
      </c>
      <c r="G72" s="6" t="s">
        <v>51</v>
      </c>
      <c r="H72" s="6" t="s">
        <v>52</v>
      </c>
      <c r="I72" s="8" t="s">
        <v>36</v>
      </c>
      <c r="J72" s="9">
        <v>1</v>
      </c>
      <c r="K72" s="9">
        <v>203</v>
      </c>
      <c r="L72" s="9">
        <v>2024</v>
      </c>
      <c r="M72" s="8" t="s">
        <v>562</v>
      </c>
      <c r="N72" s="8" t="s">
        <v>37</v>
      </c>
      <c r="O72" s="8" t="s">
        <v>87</v>
      </c>
      <c r="P72" s="6" t="s">
        <v>39</v>
      </c>
      <c r="Q72" s="8" t="s">
        <v>40</v>
      </c>
      <c r="R72" s="10" t="s">
        <v>563</v>
      </c>
      <c r="S72" s="11" t="s">
        <v>564</v>
      </c>
      <c r="T72" s="6"/>
      <c r="U72" s="14" t="str">
        <f>HYPERLINK("https://media.infra-m.ru/2124/2124790/cover/2124790.jpg", "Обложка")</f>
        <v>Обложка</v>
      </c>
      <c r="V72" s="14" t="str">
        <f>HYPERLINK("https://znanium.ru/catalog/product/2124790", "Ознакомиться")</f>
        <v>Ознакомиться</v>
      </c>
      <c r="W72" s="8" t="s">
        <v>565</v>
      </c>
      <c r="X72" s="6" t="s">
        <v>82</v>
      </c>
      <c r="Y72" s="6"/>
      <c r="Z72" s="6"/>
      <c r="AA72" s="6" t="s">
        <v>42</v>
      </c>
      <c r="AB72" s="8"/>
    </row>
    <row r="73" spans="1:28" s="4" customFormat="1" ht="51.95" customHeight="1" x14ac:dyDescent="0.2">
      <c r="A73" s="5">
        <v>0</v>
      </c>
      <c r="B73" s="6" t="s">
        <v>566</v>
      </c>
      <c r="C73" s="7">
        <v>1600</v>
      </c>
      <c r="D73" s="8" t="s">
        <v>567</v>
      </c>
      <c r="E73" s="8" t="s">
        <v>568</v>
      </c>
      <c r="F73" s="8" t="s">
        <v>561</v>
      </c>
      <c r="G73" s="6" t="s">
        <v>51</v>
      </c>
      <c r="H73" s="6" t="s">
        <v>52</v>
      </c>
      <c r="I73" s="8" t="s">
        <v>36</v>
      </c>
      <c r="J73" s="9">
        <v>1</v>
      </c>
      <c r="K73" s="9">
        <v>333</v>
      </c>
      <c r="L73" s="9">
        <v>2024</v>
      </c>
      <c r="M73" s="8" t="s">
        <v>569</v>
      </c>
      <c r="N73" s="8" t="s">
        <v>37</v>
      </c>
      <c r="O73" s="8" t="s">
        <v>69</v>
      </c>
      <c r="P73" s="6" t="s">
        <v>39</v>
      </c>
      <c r="Q73" s="8" t="s">
        <v>40</v>
      </c>
      <c r="R73" s="10" t="s">
        <v>570</v>
      </c>
      <c r="S73" s="11" t="s">
        <v>571</v>
      </c>
      <c r="T73" s="6"/>
      <c r="U73" s="14" t="str">
        <f>HYPERLINK("https://media.infra-m.ru/2138/2138112/cover/2138112.jpg", "Обложка")</f>
        <v>Обложка</v>
      </c>
      <c r="V73" s="14" t="str">
        <f>HYPERLINK("https://znanium.ru/catalog/product/2138112", "Ознакомиться")</f>
        <v>Ознакомиться</v>
      </c>
      <c r="W73" s="8" t="s">
        <v>565</v>
      </c>
      <c r="X73" s="6" t="s">
        <v>279</v>
      </c>
      <c r="Y73" s="6"/>
      <c r="Z73" s="6"/>
      <c r="AA73" s="6" t="s">
        <v>42</v>
      </c>
      <c r="AB73" s="8"/>
    </row>
    <row r="74" spans="1:28" s="4" customFormat="1" ht="51.95" customHeight="1" x14ac:dyDescent="0.2">
      <c r="A74" s="5">
        <v>0</v>
      </c>
      <c r="B74" s="6" t="s">
        <v>572</v>
      </c>
      <c r="C74" s="13">
        <v>870</v>
      </c>
      <c r="D74" s="8" t="s">
        <v>573</v>
      </c>
      <c r="E74" s="8" t="s">
        <v>574</v>
      </c>
      <c r="F74" s="8" t="s">
        <v>575</v>
      </c>
      <c r="G74" s="6" t="s">
        <v>34</v>
      </c>
      <c r="H74" s="6" t="s">
        <v>35</v>
      </c>
      <c r="I74" s="8" t="s">
        <v>36</v>
      </c>
      <c r="J74" s="9">
        <v>1</v>
      </c>
      <c r="K74" s="9">
        <v>157</v>
      </c>
      <c r="L74" s="9">
        <v>2025</v>
      </c>
      <c r="M74" s="8" t="s">
        <v>576</v>
      </c>
      <c r="N74" s="8" t="s">
        <v>118</v>
      </c>
      <c r="O74" s="8" t="s">
        <v>191</v>
      </c>
      <c r="P74" s="6" t="s">
        <v>39</v>
      </c>
      <c r="Q74" s="8" t="s">
        <v>40</v>
      </c>
      <c r="R74" s="10" t="s">
        <v>577</v>
      </c>
      <c r="S74" s="11"/>
      <c r="T74" s="6"/>
      <c r="U74" s="14" t="str">
        <f>HYPERLINK("https://media.infra-m.ru/2172/2172152/cover/2172152.jpg", "Обложка")</f>
        <v>Обложка</v>
      </c>
      <c r="V74" s="14" t="str">
        <f>HYPERLINK("https://znanium.ru/catalog/product/2172152", "Ознакомиться")</f>
        <v>Ознакомиться</v>
      </c>
      <c r="W74" s="8" t="s">
        <v>205</v>
      </c>
      <c r="X74" s="6" t="s">
        <v>99</v>
      </c>
      <c r="Y74" s="6"/>
      <c r="Z74" s="6" t="s">
        <v>41</v>
      </c>
      <c r="AA74" s="6" t="s">
        <v>83</v>
      </c>
      <c r="AB74" s="8"/>
    </row>
    <row r="75" spans="1:28" s="4" customFormat="1" ht="42" customHeight="1" x14ac:dyDescent="0.2">
      <c r="A75" s="5">
        <v>0</v>
      </c>
      <c r="B75" s="6" t="s">
        <v>578</v>
      </c>
      <c r="C75" s="7">
        <v>1930</v>
      </c>
      <c r="D75" s="8" t="s">
        <v>579</v>
      </c>
      <c r="E75" s="8" t="s">
        <v>580</v>
      </c>
      <c r="F75" s="8" t="s">
        <v>323</v>
      </c>
      <c r="G75" s="6" t="s">
        <v>51</v>
      </c>
      <c r="H75" s="6" t="s">
        <v>52</v>
      </c>
      <c r="I75" s="8" t="s">
        <v>36</v>
      </c>
      <c r="J75" s="9">
        <v>1</v>
      </c>
      <c r="K75" s="9">
        <v>379</v>
      </c>
      <c r="L75" s="9">
        <v>2024</v>
      </c>
      <c r="M75" s="8" t="s">
        <v>581</v>
      </c>
      <c r="N75" s="8" t="s">
        <v>66</v>
      </c>
      <c r="O75" s="8" t="s">
        <v>90</v>
      </c>
      <c r="P75" s="6" t="s">
        <v>39</v>
      </c>
      <c r="Q75" s="8" t="s">
        <v>40</v>
      </c>
      <c r="R75" s="10" t="s">
        <v>293</v>
      </c>
      <c r="S75" s="11"/>
      <c r="T75" s="6"/>
      <c r="U75" s="14" t="str">
        <f>HYPERLINK("https://media.infra-m.ru/1930/1930673/cover/1930673.jpg", "Обложка")</f>
        <v>Обложка</v>
      </c>
      <c r="V75" s="14" t="str">
        <f>HYPERLINK("https://znanium.ru/catalog/product/1930673", "Ознакомиться")</f>
        <v>Ознакомиться</v>
      </c>
      <c r="W75" s="8" t="s">
        <v>206</v>
      </c>
      <c r="X75" s="6" t="s">
        <v>82</v>
      </c>
      <c r="Y75" s="6"/>
      <c r="Z75" s="6"/>
      <c r="AA75" s="6" t="s">
        <v>91</v>
      </c>
      <c r="AB75" s="8"/>
    </row>
    <row r="76" spans="1:28" s="4" customFormat="1" ht="42" customHeight="1" x14ac:dyDescent="0.2">
      <c r="A76" s="5">
        <v>0</v>
      </c>
      <c r="B76" s="6" t="s">
        <v>582</v>
      </c>
      <c r="C76" s="13">
        <v>990</v>
      </c>
      <c r="D76" s="8" t="s">
        <v>583</v>
      </c>
      <c r="E76" s="8" t="s">
        <v>584</v>
      </c>
      <c r="F76" s="8" t="s">
        <v>585</v>
      </c>
      <c r="G76" s="6" t="s">
        <v>51</v>
      </c>
      <c r="H76" s="6" t="s">
        <v>52</v>
      </c>
      <c r="I76" s="8" t="s">
        <v>36</v>
      </c>
      <c r="J76" s="9">
        <v>1</v>
      </c>
      <c r="K76" s="9">
        <v>193</v>
      </c>
      <c r="L76" s="9">
        <v>2025</v>
      </c>
      <c r="M76" s="8" t="s">
        <v>586</v>
      </c>
      <c r="N76" s="8" t="s">
        <v>37</v>
      </c>
      <c r="O76" s="8" t="s">
        <v>38</v>
      </c>
      <c r="P76" s="6" t="s">
        <v>39</v>
      </c>
      <c r="Q76" s="8" t="s">
        <v>40</v>
      </c>
      <c r="R76" s="10" t="s">
        <v>440</v>
      </c>
      <c r="S76" s="11"/>
      <c r="T76" s="6"/>
      <c r="U76" s="14" t="str">
        <f>HYPERLINK("https://media.infra-m.ru/2161/2161237/cover/2161237.jpg", "Обложка")</f>
        <v>Обложка</v>
      </c>
      <c r="V76" s="14" t="str">
        <f>HYPERLINK("https://znanium.ru/catalog/product/2161237", "Ознакомиться")</f>
        <v>Ознакомиться</v>
      </c>
      <c r="W76" s="8" t="s">
        <v>263</v>
      </c>
      <c r="X76" s="6" t="s">
        <v>99</v>
      </c>
      <c r="Y76" s="6"/>
      <c r="Z76" s="6" t="s">
        <v>41</v>
      </c>
      <c r="AA76" s="6" t="s">
        <v>61</v>
      </c>
      <c r="AB76" s="8"/>
    </row>
    <row r="77" spans="1:28" s="4" customFormat="1" ht="51.95" customHeight="1" x14ac:dyDescent="0.2">
      <c r="A77" s="5">
        <v>0</v>
      </c>
      <c r="B77" s="6" t="s">
        <v>587</v>
      </c>
      <c r="C77" s="7">
        <v>1880</v>
      </c>
      <c r="D77" s="8" t="s">
        <v>588</v>
      </c>
      <c r="E77" s="8" t="s">
        <v>589</v>
      </c>
      <c r="F77" s="8" t="s">
        <v>590</v>
      </c>
      <c r="G77" s="6" t="s">
        <v>51</v>
      </c>
      <c r="H77" s="6" t="s">
        <v>52</v>
      </c>
      <c r="I77" s="8" t="s">
        <v>53</v>
      </c>
      <c r="J77" s="9">
        <v>1</v>
      </c>
      <c r="K77" s="9">
        <v>364</v>
      </c>
      <c r="L77" s="9">
        <v>2025</v>
      </c>
      <c r="M77" s="8" t="s">
        <v>591</v>
      </c>
      <c r="N77" s="8" t="s">
        <v>55</v>
      </c>
      <c r="O77" s="8" t="s">
        <v>56</v>
      </c>
      <c r="P77" s="6" t="s">
        <v>57</v>
      </c>
      <c r="Q77" s="8" t="s">
        <v>40</v>
      </c>
      <c r="R77" s="10" t="s">
        <v>592</v>
      </c>
      <c r="S77" s="11"/>
      <c r="T77" s="6"/>
      <c r="U77" s="14" t="str">
        <f>HYPERLINK("https://media.infra-m.ru/2156/2156469/cover/2156469.jpg", "Обложка")</f>
        <v>Обложка</v>
      </c>
      <c r="V77" s="14" t="str">
        <f>HYPERLINK("https://znanium.ru/catalog/product/2156469", "Ознакомиться")</f>
        <v>Ознакомиться</v>
      </c>
      <c r="W77" s="8" t="s">
        <v>59</v>
      </c>
      <c r="X77" s="6" t="s">
        <v>381</v>
      </c>
      <c r="Y77" s="6"/>
      <c r="Z77" s="6"/>
      <c r="AA77" s="6" t="s">
        <v>61</v>
      </c>
      <c r="AB77" s="8"/>
    </row>
    <row r="78" spans="1:28" s="4" customFormat="1" ht="51.95" customHeight="1" x14ac:dyDescent="0.2">
      <c r="A78" s="5">
        <v>0</v>
      </c>
      <c r="B78" s="6" t="s">
        <v>594</v>
      </c>
      <c r="C78" s="7">
        <v>1090</v>
      </c>
      <c r="D78" s="8" t="s">
        <v>595</v>
      </c>
      <c r="E78" s="8" t="s">
        <v>596</v>
      </c>
      <c r="F78" s="8" t="s">
        <v>597</v>
      </c>
      <c r="G78" s="6" t="s">
        <v>51</v>
      </c>
      <c r="H78" s="6" t="s">
        <v>52</v>
      </c>
      <c r="I78" s="8" t="s">
        <v>36</v>
      </c>
      <c r="J78" s="9">
        <v>1</v>
      </c>
      <c r="K78" s="9">
        <v>211</v>
      </c>
      <c r="L78" s="9">
        <v>2025</v>
      </c>
      <c r="M78" s="8" t="s">
        <v>598</v>
      </c>
      <c r="N78" s="8" t="s">
        <v>37</v>
      </c>
      <c r="O78" s="8" t="s">
        <v>38</v>
      </c>
      <c r="P78" s="6" t="s">
        <v>39</v>
      </c>
      <c r="Q78" s="8" t="s">
        <v>40</v>
      </c>
      <c r="R78" s="10" t="s">
        <v>599</v>
      </c>
      <c r="S78" s="11"/>
      <c r="T78" s="6"/>
      <c r="U78" s="14" t="str">
        <f>HYPERLINK("https://media.infra-m.ru/2175/2175042/cover/2175042.jpg", "Обложка")</f>
        <v>Обложка</v>
      </c>
      <c r="V78" s="14" t="str">
        <f>HYPERLINK("https://znanium.ru/catalog/product/2175042", "Ознакомиться")</f>
        <v>Ознакомиться</v>
      </c>
      <c r="W78" s="8" t="s">
        <v>189</v>
      </c>
      <c r="X78" s="6" t="s">
        <v>381</v>
      </c>
      <c r="Y78" s="6"/>
      <c r="Z78" s="6" t="s">
        <v>41</v>
      </c>
      <c r="AA78" s="6" t="s">
        <v>61</v>
      </c>
      <c r="AB78" s="8"/>
    </row>
    <row r="79" spans="1:28" s="4" customFormat="1" ht="51.95" customHeight="1" x14ac:dyDescent="0.2">
      <c r="A79" s="5">
        <v>0</v>
      </c>
      <c r="B79" s="6" t="s">
        <v>601</v>
      </c>
      <c r="C79" s="7">
        <v>1190</v>
      </c>
      <c r="D79" s="8" t="s">
        <v>602</v>
      </c>
      <c r="E79" s="8" t="s">
        <v>600</v>
      </c>
      <c r="F79" s="8" t="s">
        <v>603</v>
      </c>
      <c r="G79" s="6" t="s">
        <v>51</v>
      </c>
      <c r="H79" s="6" t="s">
        <v>52</v>
      </c>
      <c r="I79" s="8" t="s">
        <v>36</v>
      </c>
      <c r="J79" s="9">
        <v>1</v>
      </c>
      <c r="K79" s="9">
        <v>229</v>
      </c>
      <c r="L79" s="9">
        <v>2025</v>
      </c>
      <c r="M79" s="8" t="s">
        <v>604</v>
      </c>
      <c r="N79" s="8" t="s">
        <v>37</v>
      </c>
      <c r="O79" s="8" t="s">
        <v>38</v>
      </c>
      <c r="P79" s="6" t="s">
        <v>39</v>
      </c>
      <c r="Q79" s="8" t="s">
        <v>40</v>
      </c>
      <c r="R79" s="10" t="s">
        <v>605</v>
      </c>
      <c r="S79" s="11"/>
      <c r="T79" s="6"/>
      <c r="U79" s="14" t="str">
        <f>HYPERLINK("https://media.infra-m.ru/1096/1096072/cover/1096072.jpg", "Обложка")</f>
        <v>Обложка</v>
      </c>
      <c r="V79" s="14" t="str">
        <f>HYPERLINK("https://znanium.ru/catalog/product/1096072", "Ознакомиться")</f>
        <v>Ознакомиться</v>
      </c>
      <c r="W79" s="8" t="s">
        <v>374</v>
      </c>
      <c r="X79" s="6" t="s">
        <v>186</v>
      </c>
      <c r="Y79" s="6"/>
      <c r="Z79" s="6"/>
      <c r="AA79" s="6" t="s">
        <v>61</v>
      </c>
      <c r="AB79" s="8"/>
    </row>
    <row r="80" spans="1:28" s="4" customFormat="1" ht="42" customHeight="1" x14ac:dyDescent="0.2">
      <c r="A80" s="5">
        <v>0</v>
      </c>
      <c r="B80" s="6" t="s">
        <v>606</v>
      </c>
      <c r="C80" s="7">
        <v>1090</v>
      </c>
      <c r="D80" s="8" t="s">
        <v>607</v>
      </c>
      <c r="E80" s="8" t="s">
        <v>608</v>
      </c>
      <c r="F80" s="8" t="s">
        <v>609</v>
      </c>
      <c r="G80" s="6" t="s">
        <v>34</v>
      </c>
      <c r="H80" s="6" t="s">
        <v>44</v>
      </c>
      <c r="I80" s="8" t="s">
        <v>45</v>
      </c>
      <c r="J80" s="9">
        <v>1</v>
      </c>
      <c r="K80" s="9">
        <v>232</v>
      </c>
      <c r="L80" s="9">
        <v>2024</v>
      </c>
      <c r="M80" s="8" t="s">
        <v>610</v>
      </c>
      <c r="N80" s="8" t="s">
        <v>66</v>
      </c>
      <c r="O80" s="8" t="s">
        <v>362</v>
      </c>
      <c r="P80" s="6" t="s">
        <v>57</v>
      </c>
      <c r="Q80" s="8" t="s">
        <v>40</v>
      </c>
      <c r="R80" s="10" t="s">
        <v>371</v>
      </c>
      <c r="S80" s="11"/>
      <c r="T80" s="6"/>
      <c r="U80" s="14" t="str">
        <f>HYPERLINK("https://media.infra-m.ru/2136/2136106/cover/2136106.jpg", "Обложка")</f>
        <v>Обложка</v>
      </c>
      <c r="V80" s="12"/>
      <c r="W80" s="8" t="s">
        <v>611</v>
      </c>
      <c r="X80" s="6" t="s">
        <v>172</v>
      </c>
      <c r="Y80" s="6"/>
      <c r="Z80" s="6"/>
      <c r="AA80" s="6" t="s">
        <v>91</v>
      </c>
      <c r="AB80" s="8"/>
    </row>
    <row r="81" spans="1:28" s="4" customFormat="1" ht="44.1" customHeight="1" x14ac:dyDescent="0.2">
      <c r="A81" s="5">
        <v>0</v>
      </c>
      <c r="B81" s="6" t="s">
        <v>612</v>
      </c>
      <c r="C81" s="13">
        <v>990</v>
      </c>
      <c r="D81" s="8" t="s">
        <v>613</v>
      </c>
      <c r="E81" s="8" t="s">
        <v>608</v>
      </c>
      <c r="F81" s="8" t="s">
        <v>213</v>
      </c>
      <c r="G81" s="6" t="s">
        <v>51</v>
      </c>
      <c r="H81" s="6" t="s">
        <v>52</v>
      </c>
      <c r="I81" s="8" t="s">
        <v>36</v>
      </c>
      <c r="J81" s="9">
        <v>1</v>
      </c>
      <c r="K81" s="9">
        <v>190</v>
      </c>
      <c r="L81" s="9">
        <v>2025</v>
      </c>
      <c r="M81" s="8" t="s">
        <v>614</v>
      </c>
      <c r="N81" s="8" t="s">
        <v>66</v>
      </c>
      <c r="O81" s="8" t="s">
        <v>362</v>
      </c>
      <c r="P81" s="6" t="s">
        <v>39</v>
      </c>
      <c r="Q81" s="8" t="s">
        <v>40</v>
      </c>
      <c r="R81" s="10" t="s">
        <v>615</v>
      </c>
      <c r="S81" s="11"/>
      <c r="T81" s="6"/>
      <c r="U81" s="14" t="str">
        <f>HYPERLINK("https://media.infra-m.ru/2172/2172167/cover/2172167.jpg", "Обложка")</f>
        <v>Обложка</v>
      </c>
      <c r="V81" s="14" t="str">
        <f>HYPERLINK("https://znanium.ru/catalog/product/2172167", "Ознакомиться")</f>
        <v>Ознакомиться</v>
      </c>
      <c r="W81" s="8" t="s">
        <v>214</v>
      </c>
      <c r="X81" s="6" t="s">
        <v>99</v>
      </c>
      <c r="Y81" s="6"/>
      <c r="Z81" s="6" t="s">
        <v>203</v>
      </c>
      <c r="AA81" s="6" t="s">
        <v>61</v>
      </c>
      <c r="AB81" s="8"/>
    </row>
    <row r="82" spans="1:28" s="4" customFormat="1" ht="42" customHeight="1" x14ac:dyDescent="0.2">
      <c r="A82" s="5">
        <v>0</v>
      </c>
      <c r="B82" s="6" t="s">
        <v>616</v>
      </c>
      <c r="C82" s="7">
        <v>1320</v>
      </c>
      <c r="D82" s="8" t="s">
        <v>617</v>
      </c>
      <c r="E82" s="8" t="s">
        <v>618</v>
      </c>
      <c r="F82" s="8" t="s">
        <v>619</v>
      </c>
      <c r="G82" s="6" t="s">
        <v>34</v>
      </c>
      <c r="H82" s="6" t="s">
        <v>52</v>
      </c>
      <c r="I82" s="8" t="s">
        <v>36</v>
      </c>
      <c r="J82" s="9">
        <v>1</v>
      </c>
      <c r="K82" s="9">
        <v>264</v>
      </c>
      <c r="L82" s="9">
        <v>2025</v>
      </c>
      <c r="M82" s="8" t="s">
        <v>620</v>
      </c>
      <c r="N82" s="8" t="s">
        <v>37</v>
      </c>
      <c r="O82" s="8" t="s">
        <v>84</v>
      </c>
      <c r="P82" s="6" t="s">
        <v>39</v>
      </c>
      <c r="Q82" s="8" t="s">
        <v>40</v>
      </c>
      <c r="R82" s="10" t="s">
        <v>621</v>
      </c>
      <c r="S82" s="11"/>
      <c r="T82" s="6"/>
      <c r="U82" s="14" t="str">
        <f>HYPERLINK("https://media.infra-m.ru/2163/2163030/cover/2163030.jpg", "Обложка")</f>
        <v>Обложка</v>
      </c>
      <c r="V82" s="14" t="str">
        <f>HYPERLINK("https://znanium.ru/catalog/product/2163030", "Ознакомиться")</f>
        <v>Ознакомиться</v>
      </c>
      <c r="W82" s="8" t="s">
        <v>465</v>
      </c>
      <c r="X82" s="6" t="s">
        <v>108</v>
      </c>
      <c r="Y82" s="6"/>
      <c r="Z82" s="6" t="s">
        <v>41</v>
      </c>
      <c r="AA82" s="6" t="s">
        <v>61</v>
      </c>
      <c r="AB82" s="8"/>
    </row>
    <row r="83" spans="1:28" s="4" customFormat="1" ht="42" customHeight="1" x14ac:dyDescent="0.2">
      <c r="A83" s="5">
        <v>0</v>
      </c>
      <c r="B83" s="6" t="s">
        <v>624</v>
      </c>
      <c r="C83" s="7">
        <v>1000</v>
      </c>
      <c r="D83" s="8" t="s">
        <v>625</v>
      </c>
      <c r="E83" s="8" t="s">
        <v>622</v>
      </c>
      <c r="F83" s="8" t="s">
        <v>626</v>
      </c>
      <c r="G83" s="6" t="s">
        <v>51</v>
      </c>
      <c r="H83" s="6" t="s">
        <v>52</v>
      </c>
      <c r="I83" s="8" t="s">
        <v>36</v>
      </c>
      <c r="J83" s="9">
        <v>1</v>
      </c>
      <c r="K83" s="9">
        <v>197</v>
      </c>
      <c r="L83" s="9">
        <v>2025</v>
      </c>
      <c r="M83" s="8" t="s">
        <v>627</v>
      </c>
      <c r="N83" s="8" t="s">
        <v>55</v>
      </c>
      <c r="O83" s="8" t="s">
        <v>404</v>
      </c>
      <c r="P83" s="6" t="s">
        <v>39</v>
      </c>
      <c r="Q83" s="8" t="s">
        <v>40</v>
      </c>
      <c r="R83" s="10" t="s">
        <v>623</v>
      </c>
      <c r="S83" s="11"/>
      <c r="T83" s="6"/>
      <c r="U83" s="14" t="str">
        <f>HYPERLINK("https://media.infra-m.ru/1907/1907643/cover/1907643.jpg", "Обложка")</f>
        <v>Обложка</v>
      </c>
      <c r="V83" s="14" t="str">
        <f>HYPERLINK("https://znanium.ru/catalog/product/1907643", "Ознакомиться")</f>
        <v>Ознакомиться</v>
      </c>
      <c r="W83" s="8" t="s">
        <v>628</v>
      </c>
      <c r="X83" s="6" t="s">
        <v>82</v>
      </c>
      <c r="Y83" s="6"/>
      <c r="Z83" s="6"/>
      <c r="AA83" s="6" t="s">
        <v>61</v>
      </c>
      <c r="AB83" s="8"/>
    </row>
    <row r="84" spans="1:28" s="4" customFormat="1" ht="42" customHeight="1" x14ac:dyDescent="0.2">
      <c r="A84" s="5">
        <v>0</v>
      </c>
      <c r="B84" s="6" t="s">
        <v>629</v>
      </c>
      <c r="C84" s="7">
        <v>1260</v>
      </c>
      <c r="D84" s="8" t="s">
        <v>630</v>
      </c>
      <c r="E84" s="8" t="s">
        <v>631</v>
      </c>
      <c r="F84" s="8" t="s">
        <v>632</v>
      </c>
      <c r="G84" s="6" t="s">
        <v>51</v>
      </c>
      <c r="H84" s="6" t="s">
        <v>52</v>
      </c>
      <c r="I84" s="8" t="s">
        <v>36</v>
      </c>
      <c r="J84" s="9">
        <v>1</v>
      </c>
      <c r="K84" s="9">
        <v>245</v>
      </c>
      <c r="L84" s="9">
        <v>2025</v>
      </c>
      <c r="M84" s="8" t="s">
        <v>633</v>
      </c>
      <c r="N84" s="8" t="s">
        <v>66</v>
      </c>
      <c r="O84" s="8" t="s">
        <v>109</v>
      </c>
      <c r="P84" s="6" t="s">
        <v>57</v>
      </c>
      <c r="Q84" s="8" t="s">
        <v>40</v>
      </c>
      <c r="R84" s="10" t="s">
        <v>634</v>
      </c>
      <c r="S84" s="11"/>
      <c r="T84" s="6"/>
      <c r="U84" s="14" t="str">
        <f>HYPERLINK("https://media.infra-m.ru/2175/2175040/cover/2175040.jpg", "Обложка")</f>
        <v>Обложка</v>
      </c>
      <c r="V84" s="14" t="str">
        <f>HYPERLINK("https://znanium.ru/catalog/product/2175040", "Ознакомиться")</f>
        <v>Ознакомиться</v>
      </c>
      <c r="W84" s="8" t="s">
        <v>244</v>
      </c>
      <c r="X84" s="6" t="s">
        <v>99</v>
      </c>
      <c r="Y84" s="6"/>
      <c r="Z84" s="6" t="s">
        <v>41</v>
      </c>
      <c r="AA84" s="6" t="s">
        <v>61</v>
      </c>
      <c r="AB84" s="8"/>
    </row>
    <row r="85" spans="1:28" s="4" customFormat="1" ht="42" customHeight="1" x14ac:dyDescent="0.2">
      <c r="A85" s="5">
        <v>0</v>
      </c>
      <c r="B85" s="6" t="s">
        <v>635</v>
      </c>
      <c r="C85" s="7">
        <v>1090</v>
      </c>
      <c r="D85" s="8" t="s">
        <v>636</v>
      </c>
      <c r="E85" s="8" t="s">
        <v>631</v>
      </c>
      <c r="F85" s="8" t="s">
        <v>637</v>
      </c>
      <c r="G85" s="6" t="s">
        <v>51</v>
      </c>
      <c r="H85" s="6" t="s">
        <v>52</v>
      </c>
      <c r="I85" s="8" t="s">
        <v>36</v>
      </c>
      <c r="J85" s="9">
        <v>1</v>
      </c>
      <c r="K85" s="9">
        <v>211</v>
      </c>
      <c r="L85" s="9">
        <v>2025</v>
      </c>
      <c r="M85" s="8" t="s">
        <v>638</v>
      </c>
      <c r="N85" s="8" t="s">
        <v>66</v>
      </c>
      <c r="O85" s="8" t="s">
        <v>109</v>
      </c>
      <c r="P85" s="6" t="s">
        <v>39</v>
      </c>
      <c r="Q85" s="8" t="s">
        <v>40</v>
      </c>
      <c r="R85" s="10" t="s">
        <v>634</v>
      </c>
      <c r="S85" s="11"/>
      <c r="T85" s="6"/>
      <c r="U85" s="14" t="str">
        <f>HYPERLINK("https://media.infra-m.ru/2163/2163648/cover/2163648.jpg", "Обложка")</f>
        <v>Обложка</v>
      </c>
      <c r="V85" s="14" t="str">
        <f>HYPERLINK("https://znanium.ru/catalog/product/2163648", "Ознакомиться")</f>
        <v>Ознакомиться</v>
      </c>
      <c r="W85" s="8" t="s">
        <v>46</v>
      </c>
      <c r="X85" s="6" t="s">
        <v>99</v>
      </c>
      <c r="Y85" s="6"/>
      <c r="Z85" s="6" t="s">
        <v>41</v>
      </c>
      <c r="AA85" s="6" t="s">
        <v>61</v>
      </c>
      <c r="AB85" s="8"/>
    </row>
    <row r="86" spans="1:28" s="4" customFormat="1" ht="51.95" customHeight="1" x14ac:dyDescent="0.2">
      <c r="A86" s="5">
        <v>0</v>
      </c>
      <c r="B86" s="6" t="s">
        <v>640</v>
      </c>
      <c r="C86" s="7">
        <v>1930</v>
      </c>
      <c r="D86" s="8" t="s">
        <v>641</v>
      </c>
      <c r="E86" s="8" t="s">
        <v>642</v>
      </c>
      <c r="F86" s="8" t="s">
        <v>643</v>
      </c>
      <c r="G86" s="6" t="s">
        <v>51</v>
      </c>
      <c r="H86" s="6" t="s">
        <v>52</v>
      </c>
      <c r="I86" s="8" t="s">
        <v>36</v>
      </c>
      <c r="J86" s="9">
        <v>1</v>
      </c>
      <c r="K86" s="9">
        <v>410</v>
      </c>
      <c r="L86" s="9">
        <v>2024</v>
      </c>
      <c r="M86" s="8" t="s">
        <v>644</v>
      </c>
      <c r="N86" s="8" t="s">
        <v>37</v>
      </c>
      <c r="O86" s="8" t="s">
        <v>69</v>
      </c>
      <c r="P86" s="6" t="s">
        <v>39</v>
      </c>
      <c r="Q86" s="8" t="s">
        <v>40</v>
      </c>
      <c r="R86" s="10" t="s">
        <v>645</v>
      </c>
      <c r="S86" s="11"/>
      <c r="T86" s="6"/>
      <c r="U86" s="14" t="str">
        <f>HYPERLINK("https://media.infra-m.ru/2147/2147816/cover/2147816.jpg", "Обложка")</f>
        <v>Обложка</v>
      </c>
      <c r="V86" s="14" t="str">
        <f>HYPERLINK("https://znanium.ru/catalog/product/2147816", "Ознакомиться")</f>
        <v>Ознакомиться</v>
      </c>
      <c r="W86" s="8" t="s">
        <v>70</v>
      </c>
      <c r="X86" s="6" t="s">
        <v>279</v>
      </c>
      <c r="Y86" s="6"/>
      <c r="Z86" s="6" t="s">
        <v>203</v>
      </c>
      <c r="AA86" s="6" t="s">
        <v>91</v>
      </c>
      <c r="AB86" s="8"/>
    </row>
    <row r="87" spans="1:28" s="4" customFormat="1" ht="51.95" customHeight="1" x14ac:dyDescent="0.2">
      <c r="A87" s="5">
        <v>0</v>
      </c>
      <c r="B87" s="6" t="s">
        <v>646</v>
      </c>
      <c r="C87" s="7">
        <v>1340</v>
      </c>
      <c r="D87" s="8" t="s">
        <v>647</v>
      </c>
      <c r="E87" s="8" t="s">
        <v>648</v>
      </c>
      <c r="F87" s="8" t="s">
        <v>649</v>
      </c>
      <c r="G87" s="6" t="s">
        <v>51</v>
      </c>
      <c r="H87" s="6" t="s">
        <v>52</v>
      </c>
      <c r="I87" s="8" t="s">
        <v>36</v>
      </c>
      <c r="J87" s="9">
        <v>20</v>
      </c>
      <c r="K87" s="9">
        <v>254</v>
      </c>
      <c r="L87" s="9">
        <v>2025</v>
      </c>
      <c r="M87" s="8" t="s">
        <v>650</v>
      </c>
      <c r="N87" s="8" t="s">
        <v>55</v>
      </c>
      <c r="O87" s="8" t="s">
        <v>404</v>
      </c>
      <c r="P87" s="6" t="s">
        <v>57</v>
      </c>
      <c r="Q87" s="8" t="s">
        <v>40</v>
      </c>
      <c r="R87" s="10" t="s">
        <v>651</v>
      </c>
      <c r="S87" s="11" t="s">
        <v>201</v>
      </c>
      <c r="T87" s="6"/>
      <c r="U87" s="14" t="str">
        <f>HYPERLINK("https://media.infra-m.ru/1251/1251641/cover/1251641.jpg", "Обложка")</f>
        <v>Обложка</v>
      </c>
      <c r="V87" s="14" t="str">
        <f>HYPERLINK("https://znanium.ru/catalog/product/1251641", "Ознакомиться")</f>
        <v>Ознакомиться</v>
      </c>
      <c r="W87" s="8" t="s">
        <v>62</v>
      </c>
      <c r="X87" s="6" t="s">
        <v>186</v>
      </c>
      <c r="Y87" s="6"/>
      <c r="Z87" s="6"/>
      <c r="AA87" s="6" t="s">
        <v>100</v>
      </c>
      <c r="AB87" s="8"/>
    </row>
    <row r="88" spans="1:28" s="4" customFormat="1" ht="42" customHeight="1" x14ac:dyDescent="0.2">
      <c r="A88" s="5">
        <v>0</v>
      </c>
      <c r="B88" s="6" t="s">
        <v>652</v>
      </c>
      <c r="C88" s="7">
        <v>1530</v>
      </c>
      <c r="D88" s="8" t="s">
        <v>653</v>
      </c>
      <c r="E88" s="8" t="s">
        <v>654</v>
      </c>
      <c r="F88" s="8" t="s">
        <v>655</v>
      </c>
      <c r="G88" s="6" t="s">
        <v>51</v>
      </c>
      <c r="H88" s="6" t="s">
        <v>52</v>
      </c>
      <c r="I88" s="8" t="s">
        <v>53</v>
      </c>
      <c r="J88" s="9">
        <v>1</v>
      </c>
      <c r="K88" s="9">
        <v>306</v>
      </c>
      <c r="L88" s="9">
        <v>2024</v>
      </c>
      <c r="M88" s="8" t="s">
        <v>656</v>
      </c>
      <c r="N88" s="8" t="s">
        <v>66</v>
      </c>
      <c r="O88" s="8" t="s">
        <v>109</v>
      </c>
      <c r="P88" s="6" t="s">
        <v>57</v>
      </c>
      <c r="Q88" s="8" t="s">
        <v>40</v>
      </c>
      <c r="R88" s="10" t="s">
        <v>126</v>
      </c>
      <c r="S88" s="11"/>
      <c r="T88" s="6"/>
      <c r="U88" s="14" t="str">
        <f>HYPERLINK("https://media.infra-m.ru/2023/2023030/cover/2023030.jpg", "Обложка")</f>
        <v>Обложка</v>
      </c>
      <c r="V88" s="14" t="str">
        <f>HYPERLINK("https://znanium.ru/catalog/product/2023030", "Ознакомиться")</f>
        <v>Ознакомиться</v>
      </c>
      <c r="W88" s="8" t="s">
        <v>59</v>
      </c>
      <c r="X88" s="6" t="s">
        <v>510</v>
      </c>
      <c r="Y88" s="6"/>
      <c r="Z88" s="6"/>
      <c r="AA88" s="6" t="s">
        <v>91</v>
      </c>
      <c r="AB88" s="8"/>
    </row>
    <row r="89" spans="1:28" s="4" customFormat="1" ht="42" customHeight="1" x14ac:dyDescent="0.2">
      <c r="A89" s="5">
        <v>0</v>
      </c>
      <c r="B89" s="6" t="s">
        <v>657</v>
      </c>
      <c r="C89" s="7">
        <v>1920</v>
      </c>
      <c r="D89" s="8" t="s">
        <v>658</v>
      </c>
      <c r="E89" s="8" t="s">
        <v>659</v>
      </c>
      <c r="F89" s="8" t="s">
        <v>660</v>
      </c>
      <c r="G89" s="6" t="s">
        <v>34</v>
      </c>
      <c r="H89" s="6" t="s">
        <v>52</v>
      </c>
      <c r="I89" s="8" t="s">
        <v>36</v>
      </c>
      <c r="J89" s="9">
        <v>1</v>
      </c>
      <c r="K89" s="9">
        <v>382</v>
      </c>
      <c r="L89" s="9">
        <v>2025</v>
      </c>
      <c r="M89" s="8" t="s">
        <v>661</v>
      </c>
      <c r="N89" s="8" t="s">
        <v>254</v>
      </c>
      <c r="O89" s="8" t="s">
        <v>255</v>
      </c>
      <c r="P89" s="6" t="s">
        <v>57</v>
      </c>
      <c r="Q89" s="8" t="s">
        <v>40</v>
      </c>
      <c r="R89" s="10" t="s">
        <v>662</v>
      </c>
      <c r="S89" s="11"/>
      <c r="T89" s="6"/>
      <c r="U89" s="14" t="str">
        <f>HYPERLINK("https://media.infra-m.ru/2168/2168926/cover/2168926.jpg", "Обложка")</f>
        <v>Обложка</v>
      </c>
      <c r="V89" s="14" t="str">
        <f>HYPERLINK("https://znanium.ru/catalog/product/2168926", "Ознакомиться")</f>
        <v>Ознакомиться</v>
      </c>
      <c r="W89" s="8" t="s">
        <v>272</v>
      </c>
      <c r="X89" s="6" t="s">
        <v>99</v>
      </c>
      <c r="Y89" s="6"/>
      <c r="Z89" s="6" t="s">
        <v>203</v>
      </c>
      <c r="AA89" s="6" t="s">
        <v>61</v>
      </c>
      <c r="AB89" s="8"/>
    </row>
    <row r="90" spans="1:28" s="4" customFormat="1" ht="42" customHeight="1" x14ac:dyDescent="0.2">
      <c r="A90" s="5">
        <v>0</v>
      </c>
      <c r="B90" s="6" t="s">
        <v>663</v>
      </c>
      <c r="C90" s="7">
        <v>2050</v>
      </c>
      <c r="D90" s="8" t="s">
        <v>664</v>
      </c>
      <c r="E90" s="8" t="s">
        <v>665</v>
      </c>
      <c r="F90" s="8" t="s">
        <v>666</v>
      </c>
      <c r="G90" s="6" t="s">
        <v>51</v>
      </c>
      <c r="H90" s="6" t="s">
        <v>52</v>
      </c>
      <c r="I90" s="8" t="s">
        <v>36</v>
      </c>
      <c r="J90" s="9">
        <v>1</v>
      </c>
      <c r="K90" s="9">
        <v>404</v>
      </c>
      <c r="L90" s="9">
        <v>2025</v>
      </c>
      <c r="M90" s="8" t="s">
        <v>667</v>
      </c>
      <c r="N90" s="8" t="s">
        <v>37</v>
      </c>
      <c r="O90" s="8" t="s">
        <v>87</v>
      </c>
      <c r="P90" s="6" t="s">
        <v>39</v>
      </c>
      <c r="Q90" s="8" t="s">
        <v>40</v>
      </c>
      <c r="R90" s="10" t="s">
        <v>471</v>
      </c>
      <c r="S90" s="11"/>
      <c r="T90" s="6"/>
      <c r="U90" s="14" t="str">
        <f>HYPERLINK("https://media.infra-m.ru/2169/2169777/cover/2169777.jpg", "Обложка")</f>
        <v>Обложка</v>
      </c>
      <c r="V90" s="14" t="str">
        <f>HYPERLINK("https://znanium.ru/catalog/product/2169777", "Ознакомиться")</f>
        <v>Ознакомиться</v>
      </c>
      <c r="W90" s="8" t="s">
        <v>85</v>
      </c>
      <c r="X90" s="6" t="s">
        <v>99</v>
      </c>
      <c r="Y90" s="6"/>
      <c r="Z90" s="6" t="s">
        <v>41</v>
      </c>
      <c r="AA90" s="6" t="s">
        <v>61</v>
      </c>
      <c r="AB90" s="8"/>
    </row>
    <row r="91" spans="1:28" s="4" customFormat="1" ht="51.95" customHeight="1" x14ac:dyDescent="0.2">
      <c r="A91" s="5">
        <v>0</v>
      </c>
      <c r="B91" s="6" t="s">
        <v>668</v>
      </c>
      <c r="C91" s="7">
        <v>1380</v>
      </c>
      <c r="D91" s="8" t="s">
        <v>669</v>
      </c>
      <c r="E91" s="8" t="s">
        <v>670</v>
      </c>
      <c r="F91" s="8" t="s">
        <v>671</v>
      </c>
      <c r="G91" s="6" t="s">
        <v>34</v>
      </c>
      <c r="H91" s="6" t="s">
        <v>52</v>
      </c>
      <c r="I91" s="8" t="s">
        <v>36</v>
      </c>
      <c r="J91" s="9">
        <v>1</v>
      </c>
      <c r="K91" s="9">
        <v>290</v>
      </c>
      <c r="L91" s="9">
        <v>2024</v>
      </c>
      <c r="M91" s="8" t="s">
        <v>672</v>
      </c>
      <c r="N91" s="8" t="s">
        <v>264</v>
      </c>
      <c r="O91" s="8" t="s">
        <v>265</v>
      </c>
      <c r="P91" s="6" t="s">
        <v>57</v>
      </c>
      <c r="Q91" s="8" t="s">
        <v>40</v>
      </c>
      <c r="R91" s="10" t="s">
        <v>673</v>
      </c>
      <c r="S91" s="11" t="s">
        <v>674</v>
      </c>
      <c r="T91" s="6"/>
      <c r="U91" s="14" t="str">
        <f>HYPERLINK("https://media.infra-m.ru/2151/2151176/cover/2151176.jpg", "Обложка")</f>
        <v>Обложка</v>
      </c>
      <c r="V91" s="14" t="str">
        <f>HYPERLINK("https://znanium.ru/catalog/product/2151176", "Ознакомиться")</f>
        <v>Ознакомиться</v>
      </c>
      <c r="W91" s="8" t="s">
        <v>675</v>
      </c>
      <c r="X91" s="6" t="s">
        <v>147</v>
      </c>
      <c r="Y91" s="6"/>
      <c r="Z91" s="6" t="s">
        <v>41</v>
      </c>
      <c r="AA91" s="6" t="s">
        <v>91</v>
      </c>
      <c r="AB91" s="8"/>
    </row>
    <row r="92" spans="1:28" s="4" customFormat="1" ht="51.95" customHeight="1" x14ac:dyDescent="0.2">
      <c r="A92" s="5">
        <v>0</v>
      </c>
      <c r="B92" s="6" t="s">
        <v>676</v>
      </c>
      <c r="C92" s="7">
        <v>2420</v>
      </c>
      <c r="D92" s="8" t="s">
        <v>677</v>
      </c>
      <c r="E92" s="8" t="s">
        <v>678</v>
      </c>
      <c r="F92" s="8" t="s">
        <v>344</v>
      </c>
      <c r="G92" s="6" t="s">
        <v>51</v>
      </c>
      <c r="H92" s="6" t="s">
        <v>52</v>
      </c>
      <c r="I92" s="8" t="s">
        <v>36</v>
      </c>
      <c r="J92" s="9">
        <v>1</v>
      </c>
      <c r="K92" s="9">
        <v>484</v>
      </c>
      <c r="L92" s="9">
        <v>2025</v>
      </c>
      <c r="M92" s="8" t="s">
        <v>679</v>
      </c>
      <c r="N92" s="8" t="s">
        <v>66</v>
      </c>
      <c r="O92" s="8" t="s">
        <v>291</v>
      </c>
      <c r="P92" s="6" t="s">
        <v>39</v>
      </c>
      <c r="Q92" s="8" t="s">
        <v>40</v>
      </c>
      <c r="R92" s="10" t="s">
        <v>680</v>
      </c>
      <c r="S92" s="11"/>
      <c r="T92" s="6"/>
      <c r="U92" s="14" t="str">
        <f>HYPERLINK("https://media.infra-m.ru/2092/2092351/cover/2092351.jpg", "Обложка")</f>
        <v>Обложка</v>
      </c>
      <c r="V92" s="14" t="str">
        <f>HYPERLINK("https://znanium.ru/catalog/product/2092351", "Ознакомиться")</f>
        <v>Ознакомиться</v>
      </c>
      <c r="W92" s="8" t="s">
        <v>345</v>
      </c>
      <c r="X92" s="6" t="s">
        <v>99</v>
      </c>
      <c r="Y92" s="6"/>
      <c r="Z92" s="6"/>
      <c r="AA92" s="6" t="s">
        <v>61</v>
      </c>
      <c r="AB92" s="8"/>
    </row>
    <row r="93" spans="1:28" s="4" customFormat="1" ht="42" customHeight="1" x14ac:dyDescent="0.2">
      <c r="A93" s="5">
        <v>0</v>
      </c>
      <c r="B93" s="6" t="s">
        <v>682</v>
      </c>
      <c r="C93" s="7">
        <v>1500</v>
      </c>
      <c r="D93" s="8" t="s">
        <v>683</v>
      </c>
      <c r="E93" s="8" t="s">
        <v>684</v>
      </c>
      <c r="F93" s="8" t="s">
        <v>685</v>
      </c>
      <c r="G93" s="6" t="s">
        <v>34</v>
      </c>
      <c r="H93" s="6" t="s">
        <v>44</v>
      </c>
      <c r="I93" s="8" t="s">
        <v>45</v>
      </c>
      <c r="J93" s="9">
        <v>1</v>
      </c>
      <c r="K93" s="9">
        <v>300</v>
      </c>
      <c r="L93" s="9">
        <v>2025</v>
      </c>
      <c r="M93" s="8" t="s">
        <v>686</v>
      </c>
      <c r="N93" s="8" t="s">
        <v>66</v>
      </c>
      <c r="O93" s="8" t="s">
        <v>90</v>
      </c>
      <c r="P93" s="6" t="s">
        <v>57</v>
      </c>
      <c r="Q93" s="8" t="s">
        <v>40</v>
      </c>
      <c r="R93" s="10" t="s">
        <v>361</v>
      </c>
      <c r="S93" s="11"/>
      <c r="T93" s="6"/>
      <c r="U93" s="14" t="str">
        <f>HYPERLINK("https://media.infra-m.ru/2185/2185025/cover/2185025.jpg", "Обложка")</f>
        <v>Обложка</v>
      </c>
      <c r="V93" s="14" t="str">
        <f>HYPERLINK("https://znanium.ru/catalog/product/2185025", "Ознакомиться")</f>
        <v>Ознакомиться</v>
      </c>
      <c r="W93" s="8" t="s">
        <v>611</v>
      </c>
      <c r="X93" s="6" t="s">
        <v>60</v>
      </c>
      <c r="Y93" s="6"/>
      <c r="Z93" s="6"/>
      <c r="AA93" s="6" t="s">
        <v>61</v>
      </c>
      <c r="AB93" s="8"/>
    </row>
    <row r="94" spans="1:28" s="4" customFormat="1" ht="42" customHeight="1" x14ac:dyDescent="0.2">
      <c r="A94" s="5">
        <v>0</v>
      </c>
      <c r="B94" s="6" t="s">
        <v>687</v>
      </c>
      <c r="C94" s="7">
        <v>1670</v>
      </c>
      <c r="D94" s="8" t="s">
        <v>688</v>
      </c>
      <c r="E94" s="8" t="s">
        <v>689</v>
      </c>
      <c r="F94" s="8" t="s">
        <v>245</v>
      </c>
      <c r="G94" s="6" t="s">
        <v>34</v>
      </c>
      <c r="H94" s="6" t="s">
        <v>52</v>
      </c>
      <c r="I94" s="8" t="s">
        <v>36</v>
      </c>
      <c r="J94" s="9">
        <v>1</v>
      </c>
      <c r="K94" s="9">
        <v>334</v>
      </c>
      <c r="L94" s="9">
        <v>2025</v>
      </c>
      <c r="M94" s="8" t="s">
        <v>690</v>
      </c>
      <c r="N94" s="8" t="s">
        <v>37</v>
      </c>
      <c r="O94" s="8" t="s">
        <v>38</v>
      </c>
      <c r="P94" s="6" t="s">
        <v>39</v>
      </c>
      <c r="Q94" s="8" t="s">
        <v>40</v>
      </c>
      <c r="R94" s="10" t="s">
        <v>246</v>
      </c>
      <c r="S94" s="11"/>
      <c r="T94" s="6"/>
      <c r="U94" s="14" t="str">
        <f>HYPERLINK("https://media.infra-m.ru/2181/2181823/cover/2181823.jpg", "Обложка")</f>
        <v>Обложка</v>
      </c>
      <c r="V94" s="14" t="str">
        <f>HYPERLINK("https://znanium.ru/catalog/product/2181823", "Ознакомиться")</f>
        <v>Ознакомиться</v>
      </c>
      <c r="W94" s="8" t="s">
        <v>189</v>
      </c>
      <c r="X94" s="6" t="s">
        <v>60</v>
      </c>
      <c r="Y94" s="6"/>
      <c r="Z94" s="6" t="s">
        <v>41</v>
      </c>
      <c r="AA94" s="6" t="s">
        <v>83</v>
      </c>
      <c r="AB94" s="8"/>
    </row>
    <row r="95" spans="1:28" s="4" customFormat="1" ht="44.1" customHeight="1" x14ac:dyDescent="0.2">
      <c r="A95" s="5">
        <v>0</v>
      </c>
      <c r="B95" s="6" t="s">
        <v>693</v>
      </c>
      <c r="C95" s="7">
        <v>1690</v>
      </c>
      <c r="D95" s="8" t="s">
        <v>694</v>
      </c>
      <c r="E95" s="8" t="s">
        <v>695</v>
      </c>
      <c r="F95" s="8" t="s">
        <v>691</v>
      </c>
      <c r="G95" s="6" t="s">
        <v>51</v>
      </c>
      <c r="H95" s="6" t="s">
        <v>52</v>
      </c>
      <c r="I95" s="8" t="s">
        <v>36</v>
      </c>
      <c r="J95" s="9">
        <v>1</v>
      </c>
      <c r="K95" s="9">
        <v>323</v>
      </c>
      <c r="L95" s="9">
        <v>2025</v>
      </c>
      <c r="M95" s="8" t="s">
        <v>696</v>
      </c>
      <c r="N95" s="8" t="s">
        <v>37</v>
      </c>
      <c r="O95" s="8" t="s">
        <v>72</v>
      </c>
      <c r="P95" s="6" t="s">
        <v>39</v>
      </c>
      <c r="Q95" s="8" t="s">
        <v>40</v>
      </c>
      <c r="R95" s="10" t="s">
        <v>692</v>
      </c>
      <c r="S95" s="11"/>
      <c r="T95" s="6"/>
      <c r="U95" s="14" t="str">
        <f>HYPERLINK("https://media.infra-m.ru/2105/2105256/cover/2105256.jpg", "Обложка")</f>
        <v>Обложка</v>
      </c>
      <c r="V95" s="14" t="str">
        <f>HYPERLINK("https://znanium.ru/catalog/product/2105256", "Ознакомиться")</f>
        <v>Ознакомиться</v>
      </c>
      <c r="W95" s="8" t="s">
        <v>70</v>
      </c>
      <c r="X95" s="6" t="s">
        <v>381</v>
      </c>
      <c r="Y95" s="6"/>
      <c r="Z95" s="6"/>
      <c r="AA95" s="6" t="s">
        <v>83</v>
      </c>
      <c r="AB95" s="8"/>
    </row>
    <row r="96" spans="1:28" s="4" customFormat="1" ht="44.1" customHeight="1" x14ac:dyDescent="0.2">
      <c r="A96" s="5">
        <v>0</v>
      </c>
      <c r="B96" s="6" t="s">
        <v>699</v>
      </c>
      <c r="C96" s="7">
        <v>1920</v>
      </c>
      <c r="D96" s="8" t="s">
        <v>700</v>
      </c>
      <c r="E96" s="8" t="s">
        <v>701</v>
      </c>
      <c r="F96" s="8" t="s">
        <v>697</v>
      </c>
      <c r="G96" s="6" t="s">
        <v>34</v>
      </c>
      <c r="H96" s="6" t="s">
        <v>52</v>
      </c>
      <c r="I96" s="8" t="s">
        <v>36</v>
      </c>
      <c r="J96" s="9">
        <v>1</v>
      </c>
      <c r="K96" s="9">
        <v>383</v>
      </c>
      <c r="L96" s="9">
        <v>2025</v>
      </c>
      <c r="M96" s="8" t="s">
        <v>702</v>
      </c>
      <c r="N96" s="8" t="s">
        <v>118</v>
      </c>
      <c r="O96" s="8" t="s">
        <v>204</v>
      </c>
      <c r="P96" s="6" t="s">
        <v>39</v>
      </c>
      <c r="Q96" s="8" t="s">
        <v>40</v>
      </c>
      <c r="R96" s="10" t="s">
        <v>698</v>
      </c>
      <c r="S96" s="11"/>
      <c r="T96" s="6"/>
      <c r="U96" s="14" t="str">
        <f>HYPERLINK("https://media.infra-m.ru/2161/2161255/cover/2161255.jpg", "Обложка")</f>
        <v>Обложка</v>
      </c>
      <c r="V96" s="14" t="str">
        <f>HYPERLINK("https://znanium.ru/catalog/product/2161255", "Ознакомиться")</f>
        <v>Ознакомиться</v>
      </c>
      <c r="W96" s="8" t="s">
        <v>123</v>
      </c>
      <c r="X96" s="6" t="s">
        <v>99</v>
      </c>
      <c r="Y96" s="6"/>
      <c r="Z96" s="6" t="s">
        <v>203</v>
      </c>
      <c r="AA96" s="6" t="s">
        <v>100</v>
      </c>
      <c r="AB96" s="8"/>
    </row>
    <row r="97" spans="1:28" s="4" customFormat="1" ht="51.95" customHeight="1" x14ac:dyDescent="0.2">
      <c r="A97" s="5">
        <v>0</v>
      </c>
      <c r="B97" s="6" t="s">
        <v>703</v>
      </c>
      <c r="C97" s="7">
        <v>1190</v>
      </c>
      <c r="D97" s="8" t="s">
        <v>704</v>
      </c>
      <c r="E97" s="8" t="s">
        <v>705</v>
      </c>
      <c r="F97" s="8" t="s">
        <v>706</v>
      </c>
      <c r="G97" s="6" t="s">
        <v>43</v>
      </c>
      <c r="H97" s="6" t="s">
        <v>52</v>
      </c>
      <c r="I97" s="8" t="s">
        <v>36</v>
      </c>
      <c r="J97" s="9">
        <v>1</v>
      </c>
      <c r="K97" s="9">
        <v>116</v>
      </c>
      <c r="L97" s="9">
        <v>2025</v>
      </c>
      <c r="M97" s="8" t="s">
        <v>707</v>
      </c>
      <c r="N97" s="8" t="s">
        <v>55</v>
      </c>
      <c r="O97" s="8" t="s">
        <v>187</v>
      </c>
      <c r="P97" s="6" t="s">
        <v>57</v>
      </c>
      <c r="Q97" s="8" t="s">
        <v>40</v>
      </c>
      <c r="R97" s="10" t="s">
        <v>708</v>
      </c>
      <c r="S97" s="11"/>
      <c r="T97" s="6"/>
      <c r="U97" s="14" t="str">
        <f>HYPERLINK("https://media.infra-m.ru/2164/2164369/cover/2164369.jpg", "Обложка")</f>
        <v>Обложка</v>
      </c>
      <c r="V97" s="14" t="str">
        <f>HYPERLINK("https://znanium.ru/catalog/product/2164369", "Ознакомиться")</f>
        <v>Ознакомиться</v>
      </c>
      <c r="W97" s="8" t="s">
        <v>121</v>
      </c>
      <c r="X97" s="6" t="s">
        <v>108</v>
      </c>
      <c r="Y97" s="6"/>
      <c r="Z97" s="6" t="s">
        <v>203</v>
      </c>
      <c r="AA97" s="6" t="s">
        <v>61</v>
      </c>
      <c r="AB97" s="8"/>
    </row>
    <row r="98" spans="1:28" s="4" customFormat="1" ht="51.95" customHeight="1" x14ac:dyDescent="0.2">
      <c r="A98" s="5">
        <v>0</v>
      </c>
      <c r="B98" s="6" t="s">
        <v>709</v>
      </c>
      <c r="C98" s="7">
        <v>1630</v>
      </c>
      <c r="D98" s="8" t="s">
        <v>710</v>
      </c>
      <c r="E98" s="8" t="s">
        <v>711</v>
      </c>
      <c r="F98" s="8" t="s">
        <v>712</v>
      </c>
      <c r="G98" s="6" t="s">
        <v>34</v>
      </c>
      <c r="H98" s="6" t="s">
        <v>52</v>
      </c>
      <c r="I98" s="8" t="s">
        <v>36</v>
      </c>
      <c r="J98" s="9">
        <v>1</v>
      </c>
      <c r="K98" s="9">
        <v>325</v>
      </c>
      <c r="L98" s="9">
        <v>2025</v>
      </c>
      <c r="M98" s="8" t="s">
        <v>713</v>
      </c>
      <c r="N98" s="8" t="s">
        <v>37</v>
      </c>
      <c r="O98" s="8" t="s">
        <v>74</v>
      </c>
      <c r="P98" s="6" t="s">
        <v>57</v>
      </c>
      <c r="Q98" s="8" t="s">
        <v>40</v>
      </c>
      <c r="R98" s="10" t="s">
        <v>714</v>
      </c>
      <c r="S98" s="11"/>
      <c r="T98" s="6"/>
      <c r="U98" s="14" t="str">
        <f>HYPERLINK("https://media.infra-m.ru/2172/2172141/cover/2172141.jpg", "Обложка")</f>
        <v>Обложка</v>
      </c>
      <c r="V98" s="14" t="str">
        <f>HYPERLINK("https://znanium.ru/catalog/product/2172141", "Ознакомиться")</f>
        <v>Ознакомиться</v>
      </c>
      <c r="W98" s="8" t="s">
        <v>715</v>
      </c>
      <c r="X98" s="6" t="s">
        <v>99</v>
      </c>
      <c r="Y98" s="6"/>
      <c r="Z98" s="6" t="s">
        <v>192</v>
      </c>
      <c r="AA98" s="6" t="s">
        <v>61</v>
      </c>
      <c r="AB98" s="8"/>
    </row>
    <row r="99" spans="1:28" s="4" customFormat="1" ht="42" customHeight="1" x14ac:dyDescent="0.2">
      <c r="A99" s="5">
        <v>0</v>
      </c>
      <c r="B99" s="6" t="s">
        <v>716</v>
      </c>
      <c r="C99" s="7">
        <v>1790</v>
      </c>
      <c r="D99" s="8" t="s">
        <v>717</v>
      </c>
      <c r="E99" s="8" t="s">
        <v>718</v>
      </c>
      <c r="F99" s="8" t="s">
        <v>719</v>
      </c>
      <c r="G99" s="6" t="s">
        <v>34</v>
      </c>
      <c r="H99" s="6" t="s">
        <v>35</v>
      </c>
      <c r="I99" s="8" t="s">
        <v>36</v>
      </c>
      <c r="J99" s="9">
        <v>1</v>
      </c>
      <c r="K99" s="9">
        <v>352</v>
      </c>
      <c r="L99" s="9">
        <v>2025</v>
      </c>
      <c r="M99" s="8" t="s">
        <v>720</v>
      </c>
      <c r="N99" s="8" t="s">
        <v>37</v>
      </c>
      <c r="O99" s="8" t="s">
        <v>74</v>
      </c>
      <c r="P99" s="6" t="s">
        <v>39</v>
      </c>
      <c r="Q99" s="8" t="s">
        <v>40</v>
      </c>
      <c r="R99" s="10" t="s">
        <v>721</v>
      </c>
      <c r="S99" s="11"/>
      <c r="T99" s="6"/>
      <c r="U99" s="14" t="str">
        <f>HYPERLINK("https://media.infra-m.ru/2170/2170456/cover/2170456.jpg", "Обложка")</f>
        <v>Обложка</v>
      </c>
      <c r="V99" s="14" t="str">
        <f>HYPERLINK("https://znanium.ru/catalog/product/2170456", "Ознакомиться")</f>
        <v>Ознакомиться</v>
      </c>
      <c r="W99" s="8" t="s">
        <v>441</v>
      </c>
      <c r="X99" s="6" t="s">
        <v>99</v>
      </c>
      <c r="Y99" s="6"/>
      <c r="Z99" s="6" t="s">
        <v>41</v>
      </c>
      <c r="AA99" s="6" t="s">
        <v>61</v>
      </c>
      <c r="AB99" s="8"/>
    </row>
    <row r="100" spans="1:28" s="4" customFormat="1" ht="51.95" customHeight="1" x14ac:dyDescent="0.2">
      <c r="A100" s="5">
        <v>0</v>
      </c>
      <c r="B100" s="6" t="s">
        <v>722</v>
      </c>
      <c r="C100" s="7">
        <v>1080</v>
      </c>
      <c r="D100" s="8" t="s">
        <v>723</v>
      </c>
      <c r="E100" s="8" t="s">
        <v>724</v>
      </c>
      <c r="F100" s="8" t="s">
        <v>725</v>
      </c>
      <c r="G100" s="6" t="s">
        <v>34</v>
      </c>
      <c r="H100" s="6" t="s">
        <v>52</v>
      </c>
      <c r="I100" s="8" t="s">
        <v>36</v>
      </c>
      <c r="J100" s="9">
        <v>1</v>
      </c>
      <c r="K100" s="9">
        <v>215</v>
      </c>
      <c r="L100" s="9">
        <v>2025</v>
      </c>
      <c r="M100" s="8" t="s">
        <v>726</v>
      </c>
      <c r="N100" s="8" t="s">
        <v>66</v>
      </c>
      <c r="O100" s="8" t="s">
        <v>67</v>
      </c>
      <c r="P100" s="6" t="s">
        <v>39</v>
      </c>
      <c r="Q100" s="8" t="s">
        <v>40</v>
      </c>
      <c r="R100" s="10" t="s">
        <v>727</v>
      </c>
      <c r="S100" s="11"/>
      <c r="T100" s="6" t="s">
        <v>65</v>
      </c>
      <c r="U100" s="14" t="str">
        <f>HYPERLINK("https://media.infra-m.ru/2174/2174886/cover/2174886.jpg", "Обложка")</f>
        <v>Обложка</v>
      </c>
      <c r="V100" s="14" t="str">
        <f>HYPERLINK("https://znanium.ru/catalog/product/2174886", "Ознакомиться")</f>
        <v>Ознакомиться</v>
      </c>
      <c r="W100" s="8" t="s">
        <v>728</v>
      </c>
      <c r="X100" s="6" t="s">
        <v>99</v>
      </c>
      <c r="Y100" s="6"/>
      <c r="Z100" s="6" t="s">
        <v>41</v>
      </c>
      <c r="AA100" s="6" t="s">
        <v>83</v>
      </c>
      <c r="AB100" s="8"/>
    </row>
    <row r="101" spans="1:28" s="4" customFormat="1" ht="51.95" customHeight="1" x14ac:dyDescent="0.2">
      <c r="A101" s="5">
        <v>0</v>
      </c>
      <c r="B101" s="6" t="s">
        <v>729</v>
      </c>
      <c r="C101" s="7">
        <v>1780</v>
      </c>
      <c r="D101" s="8" t="s">
        <v>730</v>
      </c>
      <c r="E101" s="8" t="s">
        <v>731</v>
      </c>
      <c r="F101" s="8" t="s">
        <v>597</v>
      </c>
      <c r="G101" s="6" t="s">
        <v>51</v>
      </c>
      <c r="H101" s="6" t="s">
        <v>52</v>
      </c>
      <c r="I101" s="8" t="s">
        <v>36</v>
      </c>
      <c r="J101" s="9">
        <v>1</v>
      </c>
      <c r="K101" s="9">
        <v>358</v>
      </c>
      <c r="L101" s="9">
        <v>2025</v>
      </c>
      <c r="M101" s="8" t="s">
        <v>732</v>
      </c>
      <c r="N101" s="8" t="s">
        <v>37</v>
      </c>
      <c r="O101" s="8" t="s">
        <v>38</v>
      </c>
      <c r="P101" s="6" t="s">
        <v>39</v>
      </c>
      <c r="Q101" s="8" t="s">
        <v>40</v>
      </c>
      <c r="R101" s="10" t="s">
        <v>733</v>
      </c>
      <c r="S101" s="11"/>
      <c r="T101" s="6"/>
      <c r="U101" s="14" t="str">
        <f>HYPERLINK("https://media.infra-m.ru/1985/1985727/cover/1985727.jpg", "Обложка")</f>
        <v>Обложка</v>
      </c>
      <c r="V101" s="14" t="str">
        <f>HYPERLINK("https://znanium.ru/catalog/product/1985727", "Ознакомиться")</f>
        <v>Ознакомиться</v>
      </c>
      <c r="W101" s="8" t="s">
        <v>189</v>
      </c>
      <c r="X101" s="6" t="s">
        <v>186</v>
      </c>
      <c r="Y101" s="6"/>
      <c r="Z101" s="6"/>
      <c r="AA101" s="6" t="s">
        <v>83</v>
      </c>
      <c r="AB101" s="8"/>
    </row>
    <row r="102" spans="1:28" s="4" customFormat="1" ht="42" customHeight="1" x14ac:dyDescent="0.2">
      <c r="A102" s="5">
        <v>0</v>
      </c>
      <c r="B102" s="6" t="s">
        <v>734</v>
      </c>
      <c r="C102" s="13">
        <v>710</v>
      </c>
      <c r="D102" s="8" t="s">
        <v>735</v>
      </c>
      <c r="E102" s="8" t="s">
        <v>736</v>
      </c>
      <c r="F102" s="8" t="s">
        <v>737</v>
      </c>
      <c r="G102" s="6" t="s">
        <v>43</v>
      </c>
      <c r="H102" s="6" t="s">
        <v>52</v>
      </c>
      <c r="I102" s="8" t="s">
        <v>36</v>
      </c>
      <c r="J102" s="9">
        <v>1</v>
      </c>
      <c r="K102" s="9">
        <v>136</v>
      </c>
      <c r="L102" s="9">
        <v>2025</v>
      </c>
      <c r="M102" s="8" t="s">
        <v>738</v>
      </c>
      <c r="N102" s="8" t="s">
        <v>37</v>
      </c>
      <c r="O102" s="8" t="s">
        <v>69</v>
      </c>
      <c r="P102" s="6" t="s">
        <v>39</v>
      </c>
      <c r="Q102" s="8" t="s">
        <v>40</v>
      </c>
      <c r="R102" s="10" t="s">
        <v>739</v>
      </c>
      <c r="S102" s="11"/>
      <c r="T102" s="6"/>
      <c r="U102" s="14" t="str">
        <f>HYPERLINK("https://media.infra-m.ru/2174/2174988/cover/2174988.jpg", "Обложка")</f>
        <v>Обложка</v>
      </c>
      <c r="V102" s="14" t="str">
        <f>HYPERLINK("https://znanium.ru/catalog/product/2174988", "Ознакомиться")</f>
        <v>Ознакомиться</v>
      </c>
      <c r="W102" s="8" t="s">
        <v>740</v>
      </c>
      <c r="X102" s="6" t="s">
        <v>99</v>
      </c>
      <c r="Y102" s="6"/>
      <c r="Z102" s="6" t="s">
        <v>203</v>
      </c>
      <c r="AA102" s="6" t="s">
        <v>61</v>
      </c>
      <c r="AB102" s="8"/>
    </row>
    <row r="103" spans="1:28" s="4" customFormat="1" ht="42" customHeight="1" x14ac:dyDescent="0.2">
      <c r="A103" s="5">
        <v>0</v>
      </c>
      <c r="B103" s="6" t="s">
        <v>741</v>
      </c>
      <c r="C103" s="7">
        <v>1450</v>
      </c>
      <c r="D103" s="8" t="s">
        <v>742</v>
      </c>
      <c r="E103" s="8" t="s">
        <v>743</v>
      </c>
      <c r="F103" s="8" t="s">
        <v>744</v>
      </c>
      <c r="G103" s="6" t="s">
        <v>51</v>
      </c>
      <c r="H103" s="6" t="s">
        <v>52</v>
      </c>
      <c r="I103" s="8" t="s">
        <v>36</v>
      </c>
      <c r="J103" s="9">
        <v>1</v>
      </c>
      <c r="K103" s="9">
        <v>282</v>
      </c>
      <c r="L103" s="9">
        <v>2025</v>
      </c>
      <c r="M103" s="8" t="s">
        <v>745</v>
      </c>
      <c r="N103" s="8" t="s">
        <v>66</v>
      </c>
      <c r="O103" s="8" t="s">
        <v>67</v>
      </c>
      <c r="P103" s="6" t="s">
        <v>57</v>
      </c>
      <c r="Q103" s="8" t="s">
        <v>40</v>
      </c>
      <c r="R103" s="10" t="s">
        <v>746</v>
      </c>
      <c r="S103" s="11"/>
      <c r="T103" s="6" t="s">
        <v>65</v>
      </c>
      <c r="U103" s="14" t="str">
        <f>HYPERLINK("https://media.infra-m.ru/2169/2169303/cover/2169303.jpg", "Обложка")</f>
        <v>Обложка</v>
      </c>
      <c r="V103" s="14" t="str">
        <f>HYPERLINK("https://znanium.ru/catalog/product/2169303", "Ознакомиться")</f>
        <v>Ознакомиться</v>
      </c>
      <c r="W103" s="8" t="s">
        <v>464</v>
      </c>
      <c r="X103" s="6" t="s">
        <v>99</v>
      </c>
      <c r="Y103" s="6"/>
      <c r="Z103" s="6" t="s">
        <v>41</v>
      </c>
      <c r="AA103" s="6" t="s">
        <v>61</v>
      </c>
      <c r="AB103" s="8"/>
    </row>
    <row r="104" spans="1:28" s="4" customFormat="1" ht="42" customHeight="1" x14ac:dyDescent="0.2">
      <c r="A104" s="5">
        <v>0</v>
      </c>
      <c r="B104" s="6" t="s">
        <v>747</v>
      </c>
      <c r="C104" s="7">
        <v>1140</v>
      </c>
      <c r="D104" s="8" t="s">
        <v>748</v>
      </c>
      <c r="E104" s="8" t="s">
        <v>749</v>
      </c>
      <c r="F104" s="8" t="s">
        <v>750</v>
      </c>
      <c r="G104" s="6" t="s">
        <v>51</v>
      </c>
      <c r="H104" s="6" t="s">
        <v>52</v>
      </c>
      <c r="I104" s="8" t="s">
        <v>36</v>
      </c>
      <c r="J104" s="9">
        <v>1</v>
      </c>
      <c r="K104" s="9">
        <v>225</v>
      </c>
      <c r="L104" s="9">
        <v>2024</v>
      </c>
      <c r="M104" s="8" t="s">
        <v>751</v>
      </c>
      <c r="N104" s="8" t="s">
        <v>55</v>
      </c>
      <c r="O104" s="8" t="s">
        <v>56</v>
      </c>
      <c r="P104" s="6" t="s">
        <v>39</v>
      </c>
      <c r="Q104" s="8" t="s">
        <v>40</v>
      </c>
      <c r="R104" s="10" t="s">
        <v>64</v>
      </c>
      <c r="S104" s="11"/>
      <c r="T104" s="6"/>
      <c r="U104" s="14" t="str">
        <f>HYPERLINK("https://media.infra-m.ru/2137/2137809/cover/2137809.jpg", "Обложка")</f>
        <v>Обложка</v>
      </c>
      <c r="V104" s="14" t="str">
        <f>HYPERLINK("https://znanium.ru/catalog/product/2137809", "Ознакомиться")</f>
        <v>Ознакомиться</v>
      </c>
      <c r="W104" s="8" t="s">
        <v>681</v>
      </c>
      <c r="X104" s="6" t="s">
        <v>510</v>
      </c>
      <c r="Y104" s="6"/>
      <c r="Z104" s="6"/>
      <c r="AA104" s="6" t="s">
        <v>91</v>
      </c>
      <c r="AB104" s="8"/>
    </row>
    <row r="105" spans="1:28" s="4" customFormat="1" ht="42" customHeight="1" x14ac:dyDescent="0.2">
      <c r="A105" s="5">
        <v>0</v>
      </c>
      <c r="B105" s="6" t="s">
        <v>752</v>
      </c>
      <c r="C105" s="7">
        <v>2799</v>
      </c>
      <c r="D105" s="8" t="s">
        <v>753</v>
      </c>
      <c r="E105" s="8" t="s">
        <v>754</v>
      </c>
      <c r="F105" s="8" t="s">
        <v>755</v>
      </c>
      <c r="G105" s="6" t="s">
        <v>51</v>
      </c>
      <c r="H105" s="6" t="s">
        <v>52</v>
      </c>
      <c r="I105" s="8" t="s">
        <v>125</v>
      </c>
      <c r="J105" s="9">
        <v>1</v>
      </c>
      <c r="K105" s="9">
        <v>376</v>
      </c>
      <c r="L105" s="9">
        <v>2025</v>
      </c>
      <c r="M105" s="8" t="s">
        <v>756</v>
      </c>
      <c r="N105" s="8" t="s">
        <v>55</v>
      </c>
      <c r="O105" s="8" t="s">
        <v>187</v>
      </c>
      <c r="P105" s="6" t="s">
        <v>39</v>
      </c>
      <c r="Q105" s="8" t="s">
        <v>40</v>
      </c>
      <c r="R105" s="10" t="s">
        <v>391</v>
      </c>
      <c r="S105" s="11"/>
      <c r="T105" s="6"/>
      <c r="U105" s="14" t="str">
        <f>HYPERLINK("https://media.infra-m.ru/2169/2169863/cover/2169863.jpg", "Обложка")</f>
        <v>Обложка</v>
      </c>
      <c r="V105" s="14" t="str">
        <f>HYPERLINK("https://znanium.ru/catalog/product/2169863", "Ознакомиться")</f>
        <v>Ознакомиться</v>
      </c>
      <c r="W105" s="8" t="s">
        <v>221</v>
      </c>
      <c r="X105" s="6" t="s">
        <v>99</v>
      </c>
      <c r="Y105" s="6"/>
      <c r="Z105" s="6" t="s">
        <v>41</v>
      </c>
      <c r="AA105" s="6" t="s">
        <v>61</v>
      </c>
      <c r="AB105" s="8"/>
    </row>
    <row r="106" spans="1:28" s="4" customFormat="1" ht="51.95" customHeight="1" x14ac:dyDescent="0.2">
      <c r="A106" s="5">
        <v>0</v>
      </c>
      <c r="B106" s="6" t="s">
        <v>758</v>
      </c>
      <c r="C106" s="7">
        <v>1710</v>
      </c>
      <c r="D106" s="8" t="s">
        <v>759</v>
      </c>
      <c r="E106" s="8" t="s">
        <v>760</v>
      </c>
      <c r="F106" s="8" t="s">
        <v>757</v>
      </c>
      <c r="G106" s="6" t="s">
        <v>51</v>
      </c>
      <c r="H106" s="6" t="s">
        <v>35</v>
      </c>
      <c r="I106" s="8" t="s">
        <v>36</v>
      </c>
      <c r="J106" s="9">
        <v>1</v>
      </c>
      <c r="K106" s="9">
        <v>336</v>
      </c>
      <c r="L106" s="9">
        <v>2025</v>
      </c>
      <c r="M106" s="8" t="s">
        <v>761</v>
      </c>
      <c r="N106" s="8" t="s">
        <v>37</v>
      </c>
      <c r="O106" s="8" t="s">
        <v>69</v>
      </c>
      <c r="P106" s="6" t="s">
        <v>57</v>
      </c>
      <c r="Q106" s="8" t="s">
        <v>40</v>
      </c>
      <c r="R106" s="10" t="s">
        <v>762</v>
      </c>
      <c r="S106" s="11"/>
      <c r="T106" s="6"/>
      <c r="U106" s="14" t="str">
        <f>HYPERLINK("https://media.infra-m.ru/2172/2172172/cover/2172172.jpg", "Обложка")</f>
        <v>Обложка</v>
      </c>
      <c r="V106" s="14" t="str">
        <f>HYPERLINK("https://znanium.ru/catalog/product/2172172", "Ознакомиться")</f>
        <v>Ознакомиться</v>
      </c>
      <c r="W106" s="8" t="s">
        <v>71</v>
      </c>
      <c r="X106" s="6" t="s">
        <v>99</v>
      </c>
      <c r="Y106" s="6"/>
      <c r="Z106" s="6" t="s">
        <v>41</v>
      </c>
      <c r="AA106" s="6" t="s">
        <v>61</v>
      </c>
      <c r="AB106" s="8"/>
    </row>
    <row r="107" spans="1:28" s="4" customFormat="1" ht="42" customHeight="1" x14ac:dyDescent="0.2">
      <c r="A107" s="5">
        <v>0</v>
      </c>
      <c r="B107" s="6" t="s">
        <v>763</v>
      </c>
      <c r="C107" s="13">
        <v>740</v>
      </c>
      <c r="D107" s="8" t="s">
        <v>764</v>
      </c>
      <c r="E107" s="8" t="s">
        <v>765</v>
      </c>
      <c r="F107" s="8" t="s">
        <v>766</v>
      </c>
      <c r="G107" s="6" t="s">
        <v>51</v>
      </c>
      <c r="H107" s="6" t="s">
        <v>52</v>
      </c>
      <c r="I107" s="8" t="s">
        <v>36</v>
      </c>
      <c r="J107" s="9">
        <v>1</v>
      </c>
      <c r="K107" s="9">
        <v>127</v>
      </c>
      <c r="L107" s="9">
        <v>2025</v>
      </c>
      <c r="M107" s="8" t="s">
        <v>767</v>
      </c>
      <c r="N107" s="8" t="s">
        <v>118</v>
      </c>
      <c r="O107" s="8" t="s">
        <v>191</v>
      </c>
      <c r="P107" s="6" t="s">
        <v>39</v>
      </c>
      <c r="Q107" s="8" t="s">
        <v>40</v>
      </c>
      <c r="R107" s="10" t="s">
        <v>458</v>
      </c>
      <c r="S107" s="11"/>
      <c r="T107" s="6"/>
      <c r="U107" s="14" t="str">
        <f>HYPERLINK("https://media.infra-m.ru/2175/2175113/cover/2175113.jpg", "Обложка")</f>
        <v>Обложка</v>
      </c>
      <c r="V107" s="14" t="str">
        <f>HYPERLINK("https://znanium.ru/catalog/product/2175113", "Ознакомиться")</f>
        <v>Ознакомиться</v>
      </c>
      <c r="W107" s="8" t="s">
        <v>456</v>
      </c>
      <c r="X107" s="6" t="s">
        <v>99</v>
      </c>
      <c r="Y107" s="6"/>
      <c r="Z107" s="6" t="s">
        <v>41</v>
      </c>
      <c r="AA107" s="6" t="s">
        <v>83</v>
      </c>
      <c r="AB107" s="8"/>
    </row>
    <row r="108" spans="1:28" s="4" customFormat="1" ht="42" customHeight="1" x14ac:dyDescent="0.2">
      <c r="A108" s="5">
        <v>0</v>
      </c>
      <c r="B108" s="6" t="s">
        <v>768</v>
      </c>
      <c r="C108" s="7">
        <v>1000</v>
      </c>
      <c r="D108" s="8" t="s">
        <v>769</v>
      </c>
      <c r="E108" s="8" t="s">
        <v>770</v>
      </c>
      <c r="F108" s="8" t="s">
        <v>771</v>
      </c>
      <c r="G108" s="6" t="s">
        <v>43</v>
      </c>
      <c r="H108" s="6" t="s">
        <v>86</v>
      </c>
      <c r="I108" s="8" t="s">
        <v>36</v>
      </c>
      <c r="J108" s="9">
        <v>1</v>
      </c>
      <c r="K108" s="9">
        <v>192</v>
      </c>
      <c r="L108" s="9">
        <v>2025</v>
      </c>
      <c r="M108" s="8" t="s">
        <v>772</v>
      </c>
      <c r="N108" s="8" t="s">
        <v>66</v>
      </c>
      <c r="O108" s="8" t="s">
        <v>291</v>
      </c>
      <c r="P108" s="6" t="s">
        <v>57</v>
      </c>
      <c r="Q108" s="8" t="s">
        <v>40</v>
      </c>
      <c r="R108" s="10" t="s">
        <v>773</v>
      </c>
      <c r="S108" s="11"/>
      <c r="T108" s="6"/>
      <c r="U108" s="14" t="str">
        <f>HYPERLINK("https://media.infra-m.ru/2169/2169673/cover/2169673.jpg", "Обложка")</f>
        <v>Обложка</v>
      </c>
      <c r="V108" s="14" t="str">
        <f>HYPERLINK("https://znanium.ru/catalog/product/2169673", "Ознакомиться")</f>
        <v>Ознакомиться</v>
      </c>
      <c r="W108" s="8" t="s">
        <v>46</v>
      </c>
      <c r="X108" s="6" t="s">
        <v>99</v>
      </c>
      <c r="Y108" s="6"/>
      <c r="Z108" s="6" t="s">
        <v>203</v>
      </c>
      <c r="AA108" s="6" t="s">
        <v>61</v>
      </c>
      <c r="AB108" s="8"/>
    </row>
    <row r="109" spans="1:28" s="4" customFormat="1" ht="42" customHeight="1" x14ac:dyDescent="0.2">
      <c r="A109" s="5">
        <v>0</v>
      </c>
      <c r="B109" s="6" t="s">
        <v>774</v>
      </c>
      <c r="C109" s="7">
        <v>1090</v>
      </c>
      <c r="D109" s="8" t="s">
        <v>775</v>
      </c>
      <c r="E109" s="8" t="s">
        <v>776</v>
      </c>
      <c r="F109" s="8" t="s">
        <v>335</v>
      </c>
      <c r="G109" s="6" t="s">
        <v>51</v>
      </c>
      <c r="H109" s="6" t="s">
        <v>52</v>
      </c>
      <c r="I109" s="8" t="s">
        <v>36</v>
      </c>
      <c r="J109" s="9">
        <v>1</v>
      </c>
      <c r="K109" s="9">
        <v>201</v>
      </c>
      <c r="L109" s="9">
        <v>2025</v>
      </c>
      <c r="M109" s="8" t="s">
        <v>777</v>
      </c>
      <c r="N109" s="8" t="s">
        <v>55</v>
      </c>
      <c r="O109" s="8" t="s">
        <v>187</v>
      </c>
      <c r="P109" s="6" t="s">
        <v>39</v>
      </c>
      <c r="Q109" s="8" t="s">
        <v>40</v>
      </c>
      <c r="R109" s="10" t="s">
        <v>639</v>
      </c>
      <c r="S109" s="11"/>
      <c r="T109" s="6" t="s">
        <v>65</v>
      </c>
      <c r="U109" s="14" t="str">
        <f>HYPERLINK("https://media.infra-m.ru/2133/2133659/cover/2133659.jpg", "Обложка")</f>
        <v>Обложка</v>
      </c>
      <c r="V109" s="14" t="str">
        <f>HYPERLINK("https://znanium.ru/catalog/product/2133659", "Ознакомиться")</f>
        <v>Ознакомиться</v>
      </c>
      <c r="W109" s="8" t="s">
        <v>593</v>
      </c>
      <c r="X109" s="6" t="s">
        <v>60</v>
      </c>
      <c r="Y109" s="6"/>
      <c r="Z109" s="6"/>
      <c r="AA109" s="6" t="s">
        <v>61</v>
      </c>
      <c r="AB109" s="8"/>
    </row>
    <row r="110" spans="1:28" s="4" customFormat="1" ht="51.95" customHeight="1" x14ac:dyDescent="0.2">
      <c r="A110" s="5">
        <v>0</v>
      </c>
      <c r="B110" s="6" t="s">
        <v>778</v>
      </c>
      <c r="C110" s="13">
        <v>820</v>
      </c>
      <c r="D110" s="8" t="s">
        <v>779</v>
      </c>
      <c r="E110" s="8" t="s">
        <v>780</v>
      </c>
      <c r="F110" s="8" t="s">
        <v>781</v>
      </c>
      <c r="G110" s="6" t="s">
        <v>34</v>
      </c>
      <c r="H110" s="6" t="s">
        <v>52</v>
      </c>
      <c r="I110" s="8" t="s">
        <v>36</v>
      </c>
      <c r="J110" s="9">
        <v>1</v>
      </c>
      <c r="K110" s="9">
        <v>164</v>
      </c>
      <c r="L110" s="9">
        <v>2025</v>
      </c>
      <c r="M110" s="8" t="s">
        <v>782</v>
      </c>
      <c r="N110" s="8" t="s">
        <v>55</v>
      </c>
      <c r="O110" s="8" t="s">
        <v>783</v>
      </c>
      <c r="P110" s="6" t="s">
        <v>39</v>
      </c>
      <c r="Q110" s="8" t="s">
        <v>40</v>
      </c>
      <c r="R110" s="10" t="s">
        <v>784</v>
      </c>
      <c r="S110" s="11"/>
      <c r="T110" s="6"/>
      <c r="U110" s="14" t="str">
        <f>HYPERLINK("https://media.infra-m.ru/2169/2169124/cover/2169124.jpg", "Обложка")</f>
        <v>Обложка</v>
      </c>
      <c r="V110" s="14" t="str">
        <f>HYPERLINK("https://znanium.ru/catalog/product/2169124", "Ознакомиться")</f>
        <v>Ознакомиться</v>
      </c>
      <c r="W110" s="8" t="s">
        <v>785</v>
      </c>
      <c r="X110" s="6" t="s">
        <v>99</v>
      </c>
      <c r="Y110" s="6"/>
      <c r="Z110" s="6" t="s">
        <v>203</v>
      </c>
      <c r="AA110" s="6" t="s">
        <v>61</v>
      </c>
      <c r="AB110" s="8"/>
    </row>
    <row r="111" spans="1:28" s="4" customFormat="1" ht="42" customHeight="1" x14ac:dyDescent="0.2">
      <c r="A111" s="5">
        <v>0</v>
      </c>
      <c r="B111" s="6" t="s">
        <v>786</v>
      </c>
      <c r="C111" s="7">
        <v>1550</v>
      </c>
      <c r="D111" s="8" t="s">
        <v>787</v>
      </c>
      <c r="E111" s="8" t="s">
        <v>788</v>
      </c>
      <c r="F111" s="8" t="s">
        <v>789</v>
      </c>
      <c r="G111" s="6" t="s">
        <v>51</v>
      </c>
      <c r="H111" s="6" t="s">
        <v>52</v>
      </c>
      <c r="I111" s="8" t="s">
        <v>53</v>
      </c>
      <c r="J111" s="9">
        <v>1</v>
      </c>
      <c r="K111" s="9">
        <v>302</v>
      </c>
      <c r="L111" s="9">
        <v>2025</v>
      </c>
      <c r="M111" s="8" t="s">
        <v>790</v>
      </c>
      <c r="N111" s="8" t="s">
        <v>66</v>
      </c>
      <c r="O111" s="8" t="s">
        <v>109</v>
      </c>
      <c r="P111" s="6" t="s">
        <v>57</v>
      </c>
      <c r="Q111" s="8" t="s">
        <v>40</v>
      </c>
      <c r="R111" s="10" t="s">
        <v>222</v>
      </c>
      <c r="S111" s="11"/>
      <c r="T111" s="6"/>
      <c r="U111" s="14" t="str">
        <f>HYPERLINK("https://media.infra-m.ru/2111/2111842/cover/2111842.jpg", "Обложка")</f>
        <v>Обложка</v>
      </c>
      <c r="V111" s="14" t="str">
        <f>HYPERLINK("https://znanium.ru/catalog/product/2111842", "Ознакомиться")</f>
        <v>Ознакомиться</v>
      </c>
      <c r="W111" s="8" t="s">
        <v>59</v>
      </c>
      <c r="X111" s="6" t="s">
        <v>99</v>
      </c>
      <c r="Y111" s="6"/>
      <c r="Z111" s="6"/>
      <c r="AA111" s="6" t="s">
        <v>61</v>
      </c>
      <c r="AB111" s="8"/>
    </row>
    <row r="112" spans="1:28" s="4" customFormat="1" ht="42" customHeight="1" x14ac:dyDescent="0.2">
      <c r="A112" s="5">
        <v>0</v>
      </c>
      <c r="B112" s="6" t="s">
        <v>791</v>
      </c>
      <c r="C112" s="7">
        <v>1590</v>
      </c>
      <c r="D112" s="8" t="s">
        <v>792</v>
      </c>
      <c r="E112" s="8" t="s">
        <v>793</v>
      </c>
      <c r="F112" s="8" t="s">
        <v>794</v>
      </c>
      <c r="G112" s="6" t="s">
        <v>34</v>
      </c>
      <c r="H112" s="6" t="s">
        <v>52</v>
      </c>
      <c r="I112" s="8" t="s">
        <v>36</v>
      </c>
      <c r="J112" s="9">
        <v>1</v>
      </c>
      <c r="K112" s="9">
        <v>337</v>
      </c>
      <c r="L112" s="9">
        <v>2024</v>
      </c>
      <c r="M112" s="8" t="s">
        <v>795</v>
      </c>
      <c r="N112" s="8" t="s">
        <v>66</v>
      </c>
      <c r="O112" s="8" t="s">
        <v>90</v>
      </c>
      <c r="P112" s="6" t="s">
        <v>39</v>
      </c>
      <c r="Q112" s="8" t="s">
        <v>40</v>
      </c>
      <c r="R112" s="10" t="s">
        <v>382</v>
      </c>
      <c r="S112" s="11"/>
      <c r="T112" s="6"/>
      <c r="U112" s="14" t="str">
        <f>HYPERLINK("https://media.infra-m.ru/2152/2152195/cover/2152195.jpg", "Обложка")</f>
        <v>Обложка</v>
      </c>
      <c r="V112" s="14" t="str">
        <f>HYPERLINK("https://znanium.ru/catalog/product/2152195", "Ознакомиться")</f>
        <v>Ознакомиться</v>
      </c>
      <c r="W112" s="8" t="s">
        <v>465</v>
      </c>
      <c r="X112" s="6" t="s">
        <v>147</v>
      </c>
      <c r="Y112" s="6"/>
      <c r="Z112" s="6" t="s">
        <v>192</v>
      </c>
      <c r="AA112" s="6" t="s">
        <v>91</v>
      </c>
      <c r="AB112" s="8"/>
    </row>
    <row r="113" spans="1:28" s="4" customFormat="1" ht="42" customHeight="1" x14ac:dyDescent="0.2">
      <c r="A113" s="5">
        <v>0</v>
      </c>
      <c r="B113" s="6" t="s">
        <v>796</v>
      </c>
      <c r="C113" s="7">
        <v>1890</v>
      </c>
      <c r="D113" s="8" t="s">
        <v>797</v>
      </c>
      <c r="E113" s="8" t="s">
        <v>798</v>
      </c>
      <c r="F113" s="8" t="s">
        <v>799</v>
      </c>
      <c r="G113" s="6" t="s">
        <v>34</v>
      </c>
      <c r="H113" s="6" t="s">
        <v>52</v>
      </c>
      <c r="I113" s="8" t="s">
        <v>36</v>
      </c>
      <c r="J113" s="9">
        <v>1</v>
      </c>
      <c r="K113" s="9">
        <v>372</v>
      </c>
      <c r="L113" s="9">
        <v>2025</v>
      </c>
      <c r="M113" s="8" t="s">
        <v>800</v>
      </c>
      <c r="N113" s="8" t="s">
        <v>66</v>
      </c>
      <c r="O113" s="8" t="s">
        <v>490</v>
      </c>
      <c r="P113" s="6" t="s">
        <v>57</v>
      </c>
      <c r="Q113" s="8" t="s">
        <v>40</v>
      </c>
      <c r="R113" s="10" t="s">
        <v>801</v>
      </c>
      <c r="S113" s="11"/>
      <c r="T113" s="6"/>
      <c r="U113" s="14" t="str">
        <f>HYPERLINK("https://media.infra-m.ru/2169/2169870/cover/2169870.jpg", "Обложка")</f>
        <v>Обложка</v>
      </c>
      <c r="V113" s="14" t="str">
        <f>HYPERLINK("https://znanium.ru/catalog/product/2169870", "Ознакомиться")</f>
        <v>Ознакомиться</v>
      </c>
      <c r="W113" s="8" t="s">
        <v>449</v>
      </c>
      <c r="X113" s="6" t="s">
        <v>99</v>
      </c>
      <c r="Y113" s="6"/>
      <c r="Z113" s="6" t="s">
        <v>41</v>
      </c>
      <c r="AA113" s="6" t="s">
        <v>237</v>
      </c>
      <c r="AB113" s="8"/>
    </row>
    <row r="114" spans="1:28" s="4" customFormat="1" ht="42" customHeight="1" x14ac:dyDescent="0.2">
      <c r="A114" s="5">
        <v>0</v>
      </c>
      <c r="B114" s="6" t="s">
        <v>802</v>
      </c>
      <c r="C114" s="7">
        <v>1310</v>
      </c>
      <c r="D114" s="8" t="s">
        <v>803</v>
      </c>
      <c r="E114" s="8" t="s">
        <v>804</v>
      </c>
      <c r="F114" s="8" t="s">
        <v>805</v>
      </c>
      <c r="G114" s="6" t="s">
        <v>51</v>
      </c>
      <c r="H114" s="6" t="s">
        <v>52</v>
      </c>
      <c r="I114" s="8" t="s">
        <v>36</v>
      </c>
      <c r="J114" s="9">
        <v>1</v>
      </c>
      <c r="K114" s="9">
        <v>254</v>
      </c>
      <c r="L114" s="9">
        <v>2025</v>
      </c>
      <c r="M114" s="8" t="s">
        <v>806</v>
      </c>
      <c r="N114" s="8" t="s">
        <v>55</v>
      </c>
      <c r="O114" s="8" t="s">
        <v>56</v>
      </c>
      <c r="P114" s="6" t="s">
        <v>39</v>
      </c>
      <c r="Q114" s="8" t="s">
        <v>40</v>
      </c>
      <c r="R114" s="10" t="s">
        <v>807</v>
      </c>
      <c r="S114" s="11"/>
      <c r="T114" s="6"/>
      <c r="U114" s="14" t="str">
        <f>HYPERLINK("https://media.infra-m.ru/2170/2170688/cover/2170688.jpg", "Обложка")</f>
        <v>Обложка</v>
      </c>
      <c r="V114" s="14" t="str">
        <f>HYPERLINK("https://znanium.ru/catalog/product/2170688", "Ознакомиться")</f>
        <v>Ознакомиться</v>
      </c>
      <c r="W114" s="8" t="s">
        <v>808</v>
      </c>
      <c r="X114" s="6" t="s">
        <v>99</v>
      </c>
      <c r="Y114" s="6"/>
      <c r="Z114" s="6" t="s">
        <v>203</v>
      </c>
      <c r="AA114" s="6" t="s">
        <v>61</v>
      </c>
      <c r="AB114" s="8"/>
    </row>
    <row r="115" spans="1:28" s="4" customFormat="1" ht="51.95" customHeight="1" x14ac:dyDescent="0.2">
      <c r="A115" s="5">
        <v>0</v>
      </c>
      <c r="B115" s="6" t="s">
        <v>809</v>
      </c>
      <c r="C115" s="7">
        <v>1070</v>
      </c>
      <c r="D115" s="8" t="s">
        <v>810</v>
      </c>
      <c r="E115" s="8" t="s">
        <v>811</v>
      </c>
      <c r="F115" s="8" t="s">
        <v>534</v>
      </c>
      <c r="G115" s="6" t="s">
        <v>51</v>
      </c>
      <c r="H115" s="6" t="s">
        <v>52</v>
      </c>
      <c r="I115" s="8" t="s">
        <v>36</v>
      </c>
      <c r="J115" s="9">
        <v>1</v>
      </c>
      <c r="K115" s="9">
        <v>213</v>
      </c>
      <c r="L115" s="9">
        <v>2025</v>
      </c>
      <c r="M115" s="8" t="s">
        <v>812</v>
      </c>
      <c r="N115" s="8" t="s">
        <v>66</v>
      </c>
      <c r="O115" s="8" t="s">
        <v>67</v>
      </c>
      <c r="P115" s="6" t="s">
        <v>57</v>
      </c>
      <c r="Q115" s="8" t="s">
        <v>40</v>
      </c>
      <c r="R115" s="10" t="s">
        <v>813</v>
      </c>
      <c r="S115" s="11"/>
      <c r="T115" s="6"/>
      <c r="U115" s="14" t="str">
        <f>HYPERLINK("https://media.infra-m.ru/1876/1876527/cover/1876527.jpg", "Обложка")</f>
        <v>Обложка</v>
      </c>
      <c r="V115" s="14" t="str">
        <f>HYPERLINK("https://znanium.ru/catalog/product/1876527", "Ознакомиться")</f>
        <v>Ознакомиться</v>
      </c>
      <c r="W115" s="8" t="s">
        <v>373</v>
      </c>
      <c r="X115" s="6" t="s">
        <v>186</v>
      </c>
      <c r="Y115" s="6"/>
      <c r="Z115" s="6"/>
      <c r="AA115" s="6" t="s">
        <v>61</v>
      </c>
      <c r="AB115" s="8"/>
    </row>
    <row r="116" spans="1:28" s="4" customFormat="1" ht="42" customHeight="1" x14ac:dyDescent="0.2">
      <c r="A116" s="5">
        <v>0</v>
      </c>
      <c r="B116" s="6" t="s">
        <v>814</v>
      </c>
      <c r="C116" s="7">
        <v>3120</v>
      </c>
      <c r="D116" s="8" t="s">
        <v>815</v>
      </c>
      <c r="E116" s="8" t="s">
        <v>816</v>
      </c>
      <c r="F116" s="8" t="s">
        <v>817</v>
      </c>
      <c r="G116" s="6" t="s">
        <v>51</v>
      </c>
      <c r="H116" s="6" t="s">
        <v>52</v>
      </c>
      <c r="I116" s="8" t="s">
        <v>36</v>
      </c>
      <c r="J116" s="9">
        <v>1</v>
      </c>
      <c r="K116" s="9">
        <v>623</v>
      </c>
      <c r="L116" s="9">
        <v>2025</v>
      </c>
      <c r="M116" s="8" t="s">
        <v>818</v>
      </c>
      <c r="N116" s="8" t="s">
        <v>66</v>
      </c>
      <c r="O116" s="8" t="s">
        <v>90</v>
      </c>
      <c r="P116" s="6" t="s">
        <v>57</v>
      </c>
      <c r="Q116" s="8" t="s">
        <v>40</v>
      </c>
      <c r="R116" s="10" t="s">
        <v>64</v>
      </c>
      <c r="S116" s="11"/>
      <c r="T116" s="6"/>
      <c r="U116" s="14" t="str">
        <f>HYPERLINK("https://media.infra-m.ru/2165/2165083/cover/2165083.jpg", "Обложка")</f>
        <v>Обложка</v>
      </c>
      <c r="V116" s="14" t="str">
        <f>HYPERLINK("https://znanium.ru/catalog/product/2165083", "Ознакомиться")</f>
        <v>Ознакомиться</v>
      </c>
      <c r="W116" s="8" t="s">
        <v>819</v>
      </c>
      <c r="X116" s="6" t="s">
        <v>108</v>
      </c>
      <c r="Y116" s="6"/>
      <c r="Z116" s="6" t="s">
        <v>203</v>
      </c>
      <c r="AA116" s="6" t="s">
        <v>237</v>
      </c>
      <c r="AB116" s="8"/>
    </row>
    <row r="117" spans="1:28" s="4" customFormat="1" ht="42" customHeight="1" x14ac:dyDescent="0.2">
      <c r="A117" s="5">
        <v>0</v>
      </c>
      <c r="B117" s="6" t="s">
        <v>821</v>
      </c>
      <c r="C117" s="7">
        <v>1840</v>
      </c>
      <c r="D117" s="8" t="s">
        <v>822</v>
      </c>
      <c r="E117" s="8" t="s">
        <v>820</v>
      </c>
      <c r="F117" s="8" t="s">
        <v>823</v>
      </c>
      <c r="G117" s="6" t="s">
        <v>51</v>
      </c>
      <c r="H117" s="6" t="s">
        <v>52</v>
      </c>
      <c r="I117" s="8" t="s">
        <v>36</v>
      </c>
      <c r="J117" s="9">
        <v>1</v>
      </c>
      <c r="K117" s="9">
        <v>365</v>
      </c>
      <c r="L117" s="9">
        <v>2025</v>
      </c>
      <c r="M117" s="8" t="s">
        <v>824</v>
      </c>
      <c r="N117" s="8" t="s">
        <v>66</v>
      </c>
      <c r="O117" s="8" t="s">
        <v>90</v>
      </c>
      <c r="P117" s="6" t="s">
        <v>39</v>
      </c>
      <c r="Q117" s="8" t="s">
        <v>40</v>
      </c>
      <c r="R117" s="10" t="s">
        <v>64</v>
      </c>
      <c r="S117" s="11"/>
      <c r="T117" s="6"/>
      <c r="U117" s="14" t="str">
        <f>HYPERLINK("https://media.infra-m.ru/2175/2175116/cover/2175116.jpg", "Обложка")</f>
        <v>Обложка</v>
      </c>
      <c r="V117" s="14" t="str">
        <f>HYPERLINK("https://znanium.ru/catalog/product/2175116", "Ознакомиться")</f>
        <v>Ознакомиться</v>
      </c>
      <c r="W117" s="8" t="s">
        <v>59</v>
      </c>
      <c r="X117" s="6" t="s">
        <v>99</v>
      </c>
      <c r="Y117" s="6"/>
      <c r="Z117" s="6" t="s">
        <v>41</v>
      </c>
      <c r="AA117" s="6" t="s">
        <v>61</v>
      </c>
      <c r="AB117" s="8"/>
    </row>
    <row r="118" spans="1:28" s="4" customFormat="1" ht="42" customHeight="1" x14ac:dyDescent="0.2">
      <c r="A118" s="5">
        <v>0</v>
      </c>
      <c r="B118" s="6" t="s">
        <v>825</v>
      </c>
      <c r="C118" s="7">
        <v>1690</v>
      </c>
      <c r="D118" s="8" t="s">
        <v>826</v>
      </c>
      <c r="E118" s="8" t="s">
        <v>820</v>
      </c>
      <c r="F118" s="8" t="s">
        <v>827</v>
      </c>
      <c r="G118" s="6" t="s">
        <v>51</v>
      </c>
      <c r="H118" s="6" t="s">
        <v>52</v>
      </c>
      <c r="I118" s="8" t="s">
        <v>36</v>
      </c>
      <c r="J118" s="9">
        <v>1</v>
      </c>
      <c r="K118" s="9">
        <v>343</v>
      </c>
      <c r="L118" s="9">
        <v>2024</v>
      </c>
      <c r="M118" s="8" t="s">
        <v>828</v>
      </c>
      <c r="N118" s="8" t="s">
        <v>66</v>
      </c>
      <c r="O118" s="8" t="s">
        <v>90</v>
      </c>
      <c r="P118" s="6" t="s">
        <v>39</v>
      </c>
      <c r="Q118" s="8" t="s">
        <v>40</v>
      </c>
      <c r="R118" s="10" t="s">
        <v>64</v>
      </c>
      <c r="S118" s="11"/>
      <c r="T118" s="6"/>
      <c r="U118" s="14" t="str">
        <f>HYPERLINK("https://media.infra-m.ru/1865/1865712/cover/1865712.jpg", "Обложка")</f>
        <v>Обложка</v>
      </c>
      <c r="V118" s="14" t="str">
        <f>HYPERLINK("https://znanium.ru/catalog/product/1865712", "Ознакомиться")</f>
        <v>Ознакомиться</v>
      </c>
      <c r="W118" s="8" t="s">
        <v>89</v>
      </c>
      <c r="X118" s="6" t="s">
        <v>279</v>
      </c>
      <c r="Y118" s="6"/>
      <c r="Z118" s="6"/>
      <c r="AA118" s="6" t="s">
        <v>91</v>
      </c>
      <c r="AB118" s="8"/>
    </row>
    <row r="119" spans="1:28" s="4" customFormat="1" ht="42" customHeight="1" x14ac:dyDescent="0.2">
      <c r="A119" s="5">
        <v>0</v>
      </c>
      <c r="B119" s="6" t="s">
        <v>829</v>
      </c>
      <c r="C119" s="13">
        <v>760</v>
      </c>
      <c r="D119" s="8" t="s">
        <v>830</v>
      </c>
      <c r="E119" s="8" t="s">
        <v>831</v>
      </c>
      <c r="F119" s="8" t="s">
        <v>832</v>
      </c>
      <c r="G119" s="6" t="s">
        <v>43</v>
      </c>
      <c r="H119" s="6" t="s">
        <v>52</v>
      </c>
      <c r="I119" s="8" t="s">
        <v>36</v>
      </c>
      <c r="J119" s="9">
        <v>1</v>
      </c>
      <c r="K119" s="9">
        <v>146</v>
      </c>
      <c r="L119" s="9">
        <v>2025</v>
      </c>
      <c r="M119" s="8" t="s">
        <v>833</v>
      </c>
      <c r="N119" s="8" t="s">
        <v>254</v>
      </c>
      <c r="O119" s="8" t="s">
        <v>255</v>
      </c>
      <c r="P119" s="6" t="s">
        <v>57</v>
      </c>
      <c r="Q119" s="8" t="s">
        <v>40</v>
      </c>
      <c r="R119" s="10" t="s">
        <v>473</v>
      </c>
      <c r="S119" s="11"/>
      <c r="T119" s="6"/>
      <c r="U119" s="14" t="str">
        <f>HYPERLINK("https://media.infra-m.ru/2156/2156862/cover/2156862.jpg", "Обложка")</f>
        <v>Обложка</v>
      </c>
      <c r="V119" s="14" t="str">
        <f>HYPERLINK("https://znanium.ru/catalog/product/2156862", "Ознакомиться")</f>
        <v>Ознакомиться</v>
      </c>
      <c r="W119" s="8" t="s">
        <v>272</v>
      </c>
      <c r="X119" s="6" t="s">
        <v>108</v>
      </c>
      <c r="Y119" s="6"/>
      <c r="Z119" s="6" t="s">
        <v>41</v>
      </c>
      <c r="AA119" s="6" t="s">
        <v>61</v>
      </c>
      <c r="AB119" s="8"/>
    </row>
    <row r="120" spans="1:28" s="4" customFormat="1" ht="42" customHeight="1" x14ac:dyDescent="0.2">
      <c r="A120" s="5">
        <v>0</v>
      </c>
      <c r="B120" s="6" t="s">
        <v>834</v>
      </c>
      <c r="C120" s="7">
        <v>1540</v>
      </c>
      <c r="D120" s="8" t="s">
        <v>835</v>
      </c>
      <c r="E120" s="8" t="s">
        <v>836</v>
      </c>
      <c r="F120" s="8" t="s">
        <v>837</v>
      </c>
      <c r="G120" s="6" t="s">
        <v>51</v>
      </c>
      <c r="H120" s="6" t="s">
        <v>52</v>
      </c>
      <c r="I120" s="8" t="s">
        <v>36</v>
      </c>
      <c r="J120" s="9">
        <v>1</v>
      </c>
      <c r="K120" s="9">
        <v>308</v>
      </c>
      <c r="L120" s="9">
        <v>2025</v>
      </c>
      <c r="M120" s="8" t="s">
        <v>838</v>
      </c>
      <c r="N120" s="8" t="s">
        <v>264</v>
      </c>
      <c r="O120" s="8" t="s">
        <v>265</v>
      </c>
      <c r="P120" s="6" t="s">
        <v>39</v>
      </c>
      <c r="Q120" s="8" t="s">
        <v>40</v>
      </c>
      <c r="R120" s="10" t="s">
        <v>839</v>
      </c>
      <c r="S120" s="11"/>
      <c r="T120" s="6"/>
      <c r="U120" s="14" t="str">
        <f>HYPERLINK("https://media.infra-m.ru/2169/2169356/cover/2169356.jpg", "Обложка")</f>
        <v>Обложка</v>
      </c>
      <c r="V120" s="14" t="str">
        <f>HYPERLINK("https://znanium.ru/catalog/product/2169356", "Ознакомиться")</f>
        <v>Ознакомиться</v>
      </c>
      <c r="W120" s="8" t="s">
        <v>392</v>
      </c>
      <c r="X120" s="6" t="s">
        <v>99</v>
      </c>
      <c r="Y120" s="6"/>
      <c r="Z120" s="6" t="s">
        <v>41</v>
      </c>
      <c r="AA120" s="6" t="s">
        <v>61</v>
      </c>
      <c r="AB120" s="8"/>
    </row>
    <row r="121" spans="1:28" s="4" customFormat="1" ht="44.1" customHeight="1" x14ac:dyDescent="0.2">
      <c r="A121" s="5">
        <v>0</v>
      </c>
      <c r="B121" s="6" t="s">
        <v>840</v>
      </c>
      <c r="C121" s="7">
        <v>1190</v>
      </c>
      <c r="D121" s="8" t="s">
        <v>841</v>
      </c>
      <c r="E121" s="8" t="s">
        <v>842</v>
      </c>
      <c r="F121" s="8" t="s">
        <v>843</v>
      </c>
      <c r="G121" s="6" t="s">
        <v>51</v>
      </c>
      <c r="H121" s="6" t="s">
        <v>52</v>
      </c>
      <c r="I121" s="8" t="s">
        <v>36</v>
      </c>
      <c r="J121" s="9">
        <v>1</v>
      </c>
      <c r="K121" s="9">
        <v>231</v>
      </c>
      <c r="L121" s="9">
        <v>2025</v>
      </c>
      <c r="M121" s="8" t="s">
        <v>844</v>
      </c>
      <c r="N121" s="8" t="s">
        <v>254</v>
      </c>
      <c r="O121" s="8" t="s">
        <v>255</v>
      </c>
      <c r="P121" s="6" t="s">
        <v>39</v>
      </c>
      <c r="Q121" s="8" t="s">
        <v>40</v>
      </c>
      <c r="R121" s="10" t="s">
        <v>845</v>
      </c>
      <c r="S121" s="11"/>
      <c r="T121" s="6"/>
      <c r="U121" s="14" t="str">
        <f>HYPERLINK("https://media.infra-m.ru/2169/2169086/cover/2169086.jpg", "Обложка")</f>
        <v>Обложка</v>
      </c>
      <c r="V121" s="14" t="str">
        <f>HYPERLINK("https://znanium.ru/catalog/product/2169086", "Ознакомиться")</f>
        <v>Ознакомиться</v>
      </c>
      <c r="W121" s="8" t="s">
        <v>372</v>
      </c>
      <c r="X121" s="6" t="s">
        <v>99</v>
      </c>
      <c r="Y121" s="6"/>
      <c r="Z121" s="6" t="s">
        <v>41</v>
      </c>
      <c r="AA121" s="6" t="s">
        <v>61</v>
      </c>
      <c r="AB121" s="8"/>
    </row>
    <row r="122" spans="1:28" s="4" customFormat="1" ht="51.95" customHeight="1" x14ac:dyDescent="0.2">
      <c r="A122" s="5">
        <v>0</v>
      </c>
      <c r="B122" s="6" t="s">
        <v>846</v>
      </c>
      <c r="C122" s="7">
        <v>1670</v>
      </c>
      <c r="D122" s="8" t="s">
        <v>847</v>
      </c>
      <c r="E122" s="8" t="s">
        <v>848</v>
      </c>
      <c r="F122" s="8" t="s">
        <v>323</v>
      </c>
      <c r="G122" s="6" t="s">
        <v>51</v>
      </c>
      <c r="H122" s="6" t="s">
        <v>52</v>
      </c>
      <c r="I122" s="8" t="s">
        <v>36</v>
      </c>
      <c r="J122" s="9">
        <v>1</v>
      </c>
      <c r="K122" s="9">
        <v>327</v>
      </c>
      <c r="L122" s="9">
        <v>2025</v>
      </c>
      <c r="M122" s="8" t="s">
        <v>849</v>
      </c>
      <c r="N122" s="8" t="s">
        <v>37</v>
      </c>
      <c r="O122" s="8" t="s">
        <v>69</v>
      </c>
      <c r="P122" s="6" t="s">
        <v>39</v>
      </c>
      <c r="Q122" s="8" t="s">
        <v>40</v>
      </c>
      <c r="R122" s="10" t="s">
        <v>850</v>
      </c>
      <c r="S122" s="11"/>
      <c r="T122" s="6"/>
      <c r="U122" s="14" t="str">
        <f>HYPERLINK("https://media.infra-m.ru/2163/2163857/cover/2163857.jpg", "Обложка")</f>
        <v>Обложка</v>
      </c>
      <c r="V122" s="14" t="str">
        <f>HYPERLINK("https://znanium.ru/catalog/product/2163857", "Ознакомиться")</f>
        <v>Ознакомиться</v>
      </c>
      <c r="W122" s="8" t="s">
        <v>206</v>
      </c>
      <c r="X122" s="6" t="s">
        <v>99</v>
      </c>
      <c r="Y122" s="6"/>
      <c r="Z122" s="6" t="s">
        <v>41</v>
      </c>
      <c r="AA122" s="6" t="s">
        <v>61</v>
      </c>
      <c r="AB122" s="8"/>
    </row>
    <row r="123" spans="1:28" s="4" customFormat="1" ht="42" customHeight="1" x14ac:dyDescent="0.2">
      <c r="A123" s="5">
        <v>0</v>
      </c>
      <c r="B123" s="6" t="s">
        <v>851</v>
      </c>
      <c r="C123" s="7">
        <v>1160</v>
      </c>
      <c r="D123" s="8" t="s">
        <v>852</v>
      </c>
      <c r="E123" s="8" t="s">
        <v>853</v>
      </c>
      <c r="F123" s="8" t="s">
        <v>555</v>
      </c>
      <c r="G123" s="6" t="s">
        <v>51</v>
      </c>
      <c r="H123" s="6" t="s">
        <v>52</v>
      </c>
      <c r="I123" s="8" t="s">
        <v>36</v>
      </c>
      <c r="J123" s="9">
        <v>1</v>
      </c>
      <c r="K123" s="9">
        <v>210</v>
      </c>
      <c r="L123" s="9">
        <v>2024</v>
      </c>
      <c r="M123" s="8" t="s">
        <v>854</v>
      </c>
      <c r="N123" s="8" t="s">
        <v>66</v>
      </c>
      <c r="O123" s="8" t="s">
        <v>67</v>
      </c>
      <c r="P123" s="6" t="s">
        <v>39</v>
      </c>
      <c r="Q123" s="8" t="s">
        <v>40</v>
      </c>
      <c r="R123" s="10" t="s">
        <v>508</v>
      </c>
      <c r="S123" s="11"/>
      <c r="T123" s="6"/>
      <c r="U123" s="14" t="str">
        <f>HYPERLINK("https://media.infra-m.ru/2063/2063437/cover/2063437.jpg", "Обложка")</f>
        <v>Обложка</v>
      </c>
      <c r="V123" s="14" t="str">
        <f>HYPERLINK("https://znanium.ru/catalog/product/2063437", "Ознакомиться")</f>
        <v>Ознакомиться</v>
      </c>
      <c r="W123" s="8" t="s">
        <v>70</v>
      </c>
      <c r="X123" s="6" t="s">
        <v>510</v>
      </c>
      <c r="Y123" s="6"/>
      <c r="Z123" s="6"/>
      <c r="AA123" s="6" t="s">
        <v>91</v>
      </c>
      <c r="AB123" s="8"/>
    </row>
    <row r="124" spans="1:28" s="4" customFormat="1" ht="51.95" customHeight="1" x14ac:dyDescent="0.2">
      <c r="A124" s="5">
        <v>0</v>
      </c>
      <c r="B124" s="6" t="s">
        <v>855</v>
      </c>
      <c r="C124" s="7">
        <v>1420</v>
      </c>
      <c r="D124" s="8" t="s">
        <v>856</v>
      </c>
      <c r="E124" s="8" t="s">
        <v>857</v>
      </c>
      <c r="F124" s="8" t="s">
        <v>538</v>
      </c>
      <c r="G124" s="6" t="s">
        <v>51</v>
      </c>
      <c r="H124" s="6" t="s">
        <v>52</v>
      </c>
      <c r="I124" s="8" t="s">
        <v>36</v>
      </c>
      <c r="J124" s="9">
        <v>1</v>
      </c>
      <c r="K124" s="9">
        <v>271</v>
      </c>
      <c r="L124" s="9">
        <v>2025</v>
      </c>
      <c r="M124" s="8" t="s">
        <v>858</v>
      </c>
      <c r="N124" s="8" t="s">
        <v>37</v>
      </c>
      <c r="O124" s="8" t="s">
        <v>69</v>
      </c>
      <c r="P124" s="6" t="s">
        <v>57</v>
      </c>
      <c r="Q124" s="8" t="s">
        <v>40</v>
      </c>
      <c r="R124" s="10" t="s">
        <v>859</v>
      </c>
      <c r="S124" s="11" t="s">
        <v>860</v>
      </c>
      <c r="T124" s="6"/>
      <c r="U124" s="14" t="str">
        <f>HYPERLINK("https://media.infra-m.ru/1934/1934003/cover/1934003.jpg", "Обложка")</f>
        <v>Обложка</v>
      </c>
      <c r="V124" s="14" t="str">
        <f>HYPERLINK("https://znanium.ru/catalog/product/1934003", "Ознакомиться")</f>
        <v>Ознакомиться</v>
      </c>
      <c r="W124" s="8" t="s">
        <v>123</v>
      </c>
      <c r="X124" s="6" t="s">
        <v>82</v>
      </c>
      <c r="Y124" s="6"/>
      <c r="Z124" s="6"/>
      <c r="AA124" s="6" t="s">
        <v>61</v>
      </c>
      <c r="AB124" s="8"/>
    </row>
    <row r="125" spans="1:28" s="4" customFormat="1" ht="51.95" customHeight="1" x14ac:dyDescent="0.2">
      <c r="A125" s="5">
        <v>0</v>
      </c>
      <c r="B125" s="6" t="s">
        <v>861</v>
      </c>
      <c r="C125" s="7">
        <v>2910</v>
      </c>
      <c r="D125" s="8" t="s">
        <v>862</v>
      </c>
      <c r="E125" s="8" t="s">
        <v>863</v>
      </c>
      <c r="F125" s="8" t="s">
        <v>864</v>
      </c>
      <c r="G125" s="6" t="s">
        <v>51</v>
      </c>
      <c r="H125" s="6" t="s">
        <v>52</v>
      </c>
      <c r="I125" s="8" t="s">
        <v>36</v>
      </c>
      <c r="J125" s="9">
        <v>1</v>
      </c>
      <c r="K125" s="9">
        <v>631</v>
      </c>
      <c r="L125" s="9">
        <v>2024</v>
      </c>
      <c r="M125" s="8" t="s">
        <v>865</v>
      </c>
      <c r="N125" s="8" t="s">
        <v>37</v>
      </c>
      <c r="O125" s="8" t="s">
        <v>84</v>
      </c>
      <c r="P125" s="6" t="s">
        <v>39</v>
      </c>
      <c r="Q125" s="8" t="s">
        <v>40</v>
      </c>
      <c r="R125" s="10" t="s">
        <v>866</v>
      </c>
      <c r="S125" s="11"/>
      <c r="T125" s="6"/>
      <c r="U125" s="14" t="str">
        <f>HYPERLINK("https://media.infra-m.ru/1818/1818715/cover/1818715.jpg", "Обложка")</f>
        <v>Обложка</v>
      </c>
      <c r="V125" s="14" t="str">
        <f>HYPERLINK("https://znanium.ru/catalog/product/1818715", "Ознакомиться")</f>
        <v>Ознакомиться</v>
      </c>
      <c r="W125" s="8" t="s">
        <v>85</v>
      </c>
      <c r="X125" s="6" t="s">
        <v>510</v>
      </c>
      <c r="Y125" s="6"/>
      <c r="Z125" s="6"/>
      <c r="AA125" s="6" t="s">
        <v>91</v>
      </c>
      <c r="AB125" s="8"/>
    </row>
    <row r="126" spans="1:28" s="4" customFormat="1" ht="51.95" customHeight="1" x14ac:dyDescent="0.2">
      <c r="A126" s="5">
        <v>0</v>
      </c>
      <c r="B126" s="6" t="s">
        <v>867</v>
      </c>
      <c r="C126" s="7">
        <v>1690</v>
      </c>
      <c r="D126" s="8" t="s">
        <v>868</v>
      </c>
      <c r="E126" s="8" t="s">
        <v>869</v>
      </c>
      <c r="F126" s="8" t="s">
        <v>870</v>
      </c>
      <c r="G126" s="6" t="s">
        <v>51</v>
      </c>
      <c r="H126" s="6" t="s">
        <v>52</v>
      </c>
      <c r="I126" s="8" t="s">
        <v>36</v>
      </c>
      <c r="J126" s="9">
        <v>1</v>
      </c>
      <c r="K126" s="9">
        <v>336</v>
      </c>
      <c r="L126" s="9">
        <v>2025</v>
      </c>
      <c r="M126" s="8" t="s">
        <v>871</v>
      </c>
      <c r="N126" s="8" t="s">
        <v>37</v>
      </c>
      <c r="O126" s="8" t="s">
        <v>124</v>
      </c>
      <c r="P126" s="6" t="s">
        <v>57</v>
      </c>
      <c r="Q126" s="8" t="s">
        <v>40</v>
      </c>
      <c r="R126" s="10" t="s">
        <v>872</v>
      </c>
      <c r="S126" s="11"/>
      <c r="T126" s="6"/>
      <c r="U126" s="14" t="str">
        <f>HYPERLINK("https://media.infra-m.ru/2169/2169778/cover/2169778.jpg", "Обложка")</f>
        <v>Обложка</v>
      </c>
      <c r="V126" s="14" t="str">
        <f>HYPERLINK("https://znanium.ru/catalog/product/2169778", "Ознакомиться")</f>
        <v>Ознакомиться</v>
      </c>
      <c r="W126" s="8" t="s">
        <v>272</v>
      </c>
      <c r="X126" s="6" t="s">
        <v>99</v>
      </c>
      <c r="Y126" s="6"/>
      <c r="Z126" s="6" t="s">
        <v>41</v>
      </c>
      <c r="AA126" s="6" t="s">
        <v>61</v>
      </c>
      <c r="AB126" s="8"/>
    </row>
    <row r="127" spans="1:28" s="4" customFormat="1" ht="44.1" customHeight="1" x14ac:dyDescent="0.2">
      <c r="A127" s="5">
        <v>0</v>
      </c>
      <c r="B127" s="6" t="s">
        <v>873</v>
      </c>
      <c r="C127" s="7">
        <v>2380</v>
      </c>
      <c r="D127" s="8" t="s">
        <v>874</v>
      </c>
      <c r="E127" s="8" t="s">
        <v>875</v>
      </c>
      <c r="F127" s="8" t="s">
        <v>876</v>
      </c>
      <c r="G127" s="6" t="s">
        <v>51</v>
      </c>
      <c r="H127" s="6" t="s">
        <v>52</v>
      </c>
      <c r="I127" s="8" t="s">
        <v>36</v>
      </c>
      <c r="J127" s="9">
        <v>1</v>
      </c>
      <c r="K127" s="9">
        <v>473</v>
      </c>
      <c r="L127" s="9">
        <v>2025</v>
      </c>
      <c r="M127" s="8" t="s">
        <v>877</v>
      </c>
      <c r="N127" s="8" t="s">
        <v>66</v>
      </c>
      <c r="O127" s="8" t="s">
        <v>109</v>
      </c>
      <c r="P127" s="6" t="s">
        <v>39</v>
      </c>
      <c r="Q127" s="8" t="s">
        <v>40</v>
      </c>
      <c r="R127" s="10" t="s">
        <v>878</v>
      </c>
      <c r="S127" s="11"/>
      <c r="T127" s="6" t="s">
        <v>65</v>
      </c>
      <c r="U127" s="14" t="str">
        <f>HYPERLINK("https://media.infra-m.ru/2035/2035512/cover/2035512.jpg", "Обложка")</f>
        <v>Обложка</v>
      </c>
      <c r="V127" s="14" t="str">
        <f>HYPERLINK("https://znanium.ru/catalog/product/2035512", "Ознакомиться")</f>
        <v>Ознакомиться</v>
      </c>
      <c r="W127" s="8" t="s">
        <v>879</v>
      </c>
      <c r="X127" s="6" t="s">
        <v>82</v>
      </c>
      <c r="Y127" s="6"/>
      <c r="Z127" s="6"/>
      <c r="AA127" s="6" t="s">
        <v>61</v>
      </c>
      <c r="AB127" s="8"/>
    </row>
    <row r="128" spans="1:28" s="4" customFormat="1" ht="51.95" customHeight="1" x14ac:dyDescent="0.2">
      <c r="A128" s="5">
        <v>0</v>
      </c>
      <c r="B128" s="6" t="s">
        <v>880</v>
      </c>
      <c r="C128" s="13">
        <v>990</v>
      </c>
      <c r="D128" s="8" t="s">
        <v>881</v>
      </c>
      <c r="E128" s="8" t="s">
        <v>882</v>
      </c>
      <c r="F128" s="8" t="s">
        <v>545</v>
      </c>
      <c r="G128" s="6" t="s">
        <v>43</v>
      </c>
      <c r="H128" s="6" t="s">
        <v>52</v>
      </c>
      <c r="I128" s="8" t="s">
        <v>36</v>
      </c>
      <c r="J128" s="9">
        <v>1</v>
      </c>
      <c r="K128" s="9">
        <v>192</v>
      </c>
      <c r="L128" s="9">
        <v>2025</v>
      </c>
      <c r="M128" s="8" t="s">
        <v>883</v>
      </c>
      <c r="N128" s="8" t="s">
        <v>55</v>
      </c>
      <c r="O128" s="8" t="s">
        <v>187</v>
      </c>
      <c r="P128" s="6" t="s">
        <v>39</v>
      </c>
      <c r="Q128" s="8" t="s">
        <v>40</v>
      </c>
      <c r="R128" s="10" t="s">
        <v>884</v>
      </c>
      <c r="S128" s="11"/>
      <c r="T128" s="6" t="s">
        <v>65</v>
      </c>
      <c r="U128" s="14" t="str">
        <f>HYPERLINK("https://media.infra-m.ru/2168/2168925/cover/2168925.jpg", "Обложка")</f>
        <v>Обложка</v>
      </c>
      <c r="V128" s="14" t="str">
        <f>HYPERLINK("https://znanium.ru/catalog/product/2168925", "Ознакомиться")</f>
        <v>Ознакомиться</v>
      </c>
      <c r="W128" s="8" t="s">
        <v>442</v>
      </c>
      <c r="X128" s="6" t="s">
        <v>108</v>
      </c>
      <c r="Y128" s="6"/>
      <c r="Z128" s="6" t="s">
        <v>41</v>
      </c>
      <c r="AA128" s="6" t="s">
        <v>61</v>
      </c>
      <c r="AB128" s="8"/>
    </row>
    <row r="129" spans="1:28" s="4" customFormat="1" ht="51.95" customHeight="1" x14ac:dyDescent="0.2">
      <c r="A129" s="5">
        <v>0</v>
      </c>
      <c r="B129" s="6" t="s">
        <v>885</v>
      </c>
      <c r="C129" s="7">
        <v>1280</v>
      </c>
      <c r="D129" s="8" t="s">
        <v>886</v>
      </c>
      <c r="E129" s="8" t="s">
        <v>887</v>
      </c>
      <c r="F129" s="8" t="s">
        <v>888</v>
      </c>
      <c r="G129" s="6" t="s">
        <v>51</v>
      </c>
      <c r="H129" s="6" t="s">
        <v>52</v>
      </c>
      <c r="I129" s="8" t="s">
        <v>125</v>
      </c>
      <c r="J129" s="9">
        <v>1</v>
      </c>
      <c r="K129" s="9">
        <v>270</v>
      </c>
      <c r="L129" s="9">
        <v>2024</v>
      </c>
      <c r="M129" s="8" t="s">
        <v>889</v>
      </c>
      <c r="N129" s="8" t="s">
        <v>118</v>
      </c>
      <c r="O129" s="8" t="s">
        <v>204</v>
      </c>
      <c r="P129" s="6" t="s">
        <v>39</v>
      </c>
      <c r="Q129" s="8" t="s">
        <v>40</v>
      </c>
      <c r="R129" s="10" t="s">
        <v>890</v>
      </c>
      <c r="S129" s="11" t="s">
        <v>891</v>
      </c>
      <c r="T129" s="6"/>
      <c r="U129" s="14" t="str">
        <f>HYPERLINK("https://media.infra-m.ru/2133/2133639/cover/2133639.jpg", "Обложка")</f>
        <v>Обложка</v>
      </c>
      <c r="V129" s="14" t="str">
        <f>HYPERLINK("https://znanium.ru/catalog/product/2133639", "Ознакомиться")</f>
        <v>Ознакомиться</v>
      </c>
      <c r="W129" s="8" t="s">
        <v>221</v>
      </c>
      <c r="X129" s="6" t="s">
        <v>172</v>
      </c>
      <c r="Y129" s="6"/>
      <c r="Z129" s="6"/>
      <c r="AA129" s="6" t="s">
        <v>91</v>
      </c>
      <c r="AB129" s="8"/>
    </row>
    <row r="130" spans="1:28" s="4" customFormat="1" ht="42" customHeight="1" x14ac:dyDescent="0.2">
      <c r="A130" s="5">
        <v>0</v>
      </c>
      <c r="B130" s="6" t="s">
        <v>892</v>
      </c>
      <c r="C130" s="7">
        <v>1660</v>
      </c>
      <c r="D130" s="8" t="s">
        <v>893</v>
      </c>
      <c r="E130" s="8" t="s">
        <v>894</v>
      </c>
      <c r="F130" s="8" t="s">
        <v>895</v>
      </c>
      <c r="G130" s="6" t="s">
        <v>51</v>
      </c>
      <c r="H130" s="6" t="s">
        <v>35</v>
      </c>
      <c r="I130" s="8" t="s">
        <v>36</v>
      </c>
      <c r="J130" s="9">
        <v>1</v>
      </c>
      <c r="K130" s="9">
        <v>320</v>
      </c>
      <c r="L130" s="9">
        <v>2025</v>
      </c>
      <c r="M130" s="8" t="s">
        <v>896</v>
      </c>
      <c r="N130" s="8" t="s">
        <v>66</v>
      </c>
      <c r="O130" s="8" t="s">
        <v>109</v>
      </c>
      <c r="P130" s="6" t="s">
        <v>39</v>
      </c>
      <c r="Q130" s="8" t="s">
        <v>40</v>
      </c>
      <c r="R130" s="10" t="s">
        <v>202</v>
      </c>
      <c r="S130" s="11"/>
      <c r="T130" s="6"/>
      <c r="U130" s="14" t="str">
        <f>HYPERLINK("https://media.infra-m.ru/2169/2169677/cover/2169677.jpg", "Обложка")</f>
        <v>Обложка</v>
      </c>
      <c r="V130" s="14" t="str">
        <f>HYPERLINK("https://znanium.ru/catalog/product/2169677", "Ознакомиться")</f>
        <v>Ознакомиться</v>
      </c>
      <c r="W130" s="8" t="s">
        <v>101</v>
      </c>
      <c r="X130" s="6" t="s">
        <v>99</v>
      </c>
      <c r="Y130" s="6"/>
      <c r="Z130" s="6" t="s">
        <v>41</v>
      </c>
      <c r="AA130" s="6" t="s">
        <v>61</v>
      </c>
      <c r="AB130" s="8"/>
    </row>
  </sheetData>
  <autoFilter ref="A7:AB130" xr:uid="{00000000-0001-0000-0000-000000000000}"/>
  <mergeCells count="8">
    <mergeCell ref="A1:E1"/>
    <mergeCell ref="F1:I5"/>
    <mergeCell ref="J1:O1"/>
    <mergeCell ref="A2:E2"/>
    <mergeCell ref="J2:O5"/>
    <mergeCell ref="A3:E3"/>
    <mergeCell ref="A4:E4"/>
    <mergeCell ref="A5:E5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Еманов Алексей Леонидович</cp:lastModifiedBy>
  <dcterms:modified xsi:type="dcterms:W3CDTF">2025-01-14T08:56:46Z</dcterms:modified>
</cp:coreProperties>
</file>